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\Desktop\MGC technical service LTD\MGC WEBSITE PROJECT\"/>
    </mc:Choice>
  </mc:AlternateContent>
  <workbookProtection workbookAlgorithmName="SHA-512" workbookHashValue="1/njRTAT55L4VZ23JsZwB6p6zkbu+0VLvPaw8rmYxBzvTxfOG9ryU1vntiouzKistN9OnSHBhWQXPFcV5V+3QA==" workbookSaltValue="a0o96gKOqrD9w+TVUk/L2w==" workbookSpinCount="100000" lockStructure="1"/>
  <bookViews>
    <workbookView xWindow="480" yWindow="150" windowWidth="22035" windowHeight="10545" tabRatio="846" firstSheet="1" activeTab="1"/>
  </bookViews>
  <sheets>
    <sheet name="Work Instruction" sheetId="15" r:id="rId1"/>
    <sheet name="Turning Formula" sheetId="16" r:id="rId2"/>
  </sheets>
  <definedNames>
    <definedName name="_xlnm.Print_Area" localSheetId="1">'Turning Formula'!$A$1:$I$65</definedName>
  </definedNames>
  <calcPr calcId="152511"/>
</workbook>
</file>

<file path=xl/calcChain.xml><?xml version="1.0" encoding="utf-8"?>
<calcChain xmlns="http://schemas.openxmlformats.org/spreadsheetml/2006/main">
  <c r="E61" i="16" l="1"/>
  <c r="B61" i="16"/>
  <c r="C61" i="16" s="1"/>
  <c r="D59" i="16"/>
  <c r="D53" i="16"/>
  <c r="E55" i="16"/>
  <c r="B55" i="16"/>
  <c r="C55" i="16" s="1"/>
  <c r="G55" i="16" l="1"/>
  <c r="C10" i="16" s="1"/>
  <c r="G61" i="16"/>
  <c r="G10" i="16" s="1"/>
  <c r="E118" i="15"/>
  <c r="D118" i="15"/>
  <c r="D114" i="15"/>
  <c r="J114" i="15" s="1"/>
  <c r="D113" i="15"/>
  <c r="J113" i="15" s="1"/>
  <c r="D112" i="15"/>
  <c r="J112" i="15" s="1"/>
  <c r="D111" i="15"/>
  <c r="J111" i="15" s="1"/>
  <c r="D110" i="15"/>
  <c r="J110" i="15" s="1"/>
  <c r="D109" i="15"/>
  <c r="J109" i="15" s="1"/>
  <c r="D108" i="15"/>
  <c r="H108" i="15" s="1"/>
  <c r="G118" i="15"/>
  <c r="E70" i="15"/>
  <c r="E69" i="15"/>
  <c r="E35" i="15"/>
  <c r="E25" i="15"/>
  <c r="D13" i="15"/>
  <c r="D12" i="15"/>
  <c r="D11" i="15"/>
  <c r="D10" i="15"/>
  <c r="D9" i="15"/>
  <c r="D8" i="15"/>
  <c r="D7" i="15"/>
  <c r="J118" i="15" l="1"/>
  <c r="I110" i="15"/>
  <c r="I112" i="15"/>
  <c r="I114" i="15"/>
  <c r="I109" i="15"/>
  <c r="I111" i="15"/>
  <c r="I113" i="15"/>
  <c r="I107" i="15"/>
  <c r="I108" i="15"/>
  <c r="H107" i="15"/>
  <c r="H118" i="15" s="1"/>
  <c r="I118" i="15" l="1"/>
  <c r="B123" i="15" l="1"/>
  <c r="B124" i="15"/>
</calcChain>
</file>

<file path=xl/sharedStrings.xml><?xml version="1.0" encoding="utf-8"?>
<sst xmlns="http://schemas.openxmlformats.org/spreadsheetml/2006/main" count="223" uniqueCount="142">
  <si>
    <t>Groups</t>
  </si>
  <si>
    <t>INCONEL 718 , INCONEL 925</t>
  </si>
  <si>
    <t>25%CR, SUPER DUPLEX, INCOLOY 825</t>
  </si>
  <si>
    <t>MATERIAL</t>
  </si>
  <si>
    <t>4140, L80, N80, EN19,(18/22), EN24, EN34</t>
  </si>
  <si>
    <t>4140(30/36), P110, EN19(30/36)</t>
  </si>
  <si>
    <t>9% CHROME 1%MOLY</t>
  </si>
  <si>
    <t>T410/T420(30/36), T316 ST STL, CUSTOM 450, 17-4PH</t>
  </si>
  <si>
    <t>1020, 1040-1042. EN1A, C75, J55</t>
  </si>
  <si>
    <t>SNG27, SNG37, SNG47 CAST IRON</t>
  </si>
  <si>
    <t>ALUMINIUM ALLOYS, SOFT BRASS</t>
  </si>
  <si>
    <t>NAVAL BRASS, BRONZE</t>
  </si>
  <si>
    <t>T410/T420(18/22), 13%CR(22RC MAX)</t>
  </si>
  <si>
    <t>SPRING PASS</t>
  </si>
  <si>
    <t>MATERIAL GROUP: (eg. 25%CR - 12)</t>
  </si>
  <si>
    <t>DO NOT CHANGE</t>
  </si>
  <si>
    <t>CUT DIAMETER (IN)</t>
  </si>
  <si>
    <t>÷</t>
  </si>
  <si>
    <t>₌</t>
  </si>
  <si>
    <t>SPINDLE SPEED (RPM)</t>
  </si>
  <si>
    <t>PLEASE CHANGE HERE :</t>
  </si>
  <si>
    <t>CUTTING/TURNING OD LENGTH</t>
  </si>
  <si>
    <t>OD-FINISH TURNING DIAMETER (IN)</t>
  </si>
  <si>
    <t>CUTTING  SPEED  ( SFM )  X  12</t>
  </si>
  <si>
    <t>OD-ROUGH MAT. DIAMETER (IN)</t>
  </si>
  <si>
    <t>CUT DIAMETER (IN) X π (3.142)</t>
  </si>
  <si>
    <t>DEPTH OF CUT (eg.15)</t>
  </si>
  <si>
    <t>ROUGHING SPEED(eg. 450)</t>
  </si>
  <si>
    <t>ROUGHING FEED (eg. .016)</t>
  </si>
  <si>
    <t>TURNING DEPTH OF CUT (eg.15)</t>
  </si>
  <si>
    <t>TURNING ROUGHING FEED (eg. .016)</t>
  </si>
  <si>
    <t>TURNING ROUGHING SPEED(eg. 450)</t>
  </si>
  <si>
    <t>ROUGH MAT LENGH</t>
  </si>
  <si>
    <t>RADIAL DEPTH TO FACING</t>
  </si>
  <si>
    <t>MATERIAL GROUP: (eg. 4140, P110)</t>
  </si>
  <si>
    <t>ROUGHING TURNING OD</t>
  </si>
  <si>
    <t>FINISH TURNING OD</t>
  </si>
  <si>
    <t xml:space="preserve">SPRING PASS -RUN TWO RIME FINISH </t>
  </si>
  <si>
    <t>Type</t>
  </si>
  <si>
    <t>Operation</t>
  </si>
  <si>
    <t>Turning</t>
  </si>
  <si>
    <t>Estimated</t>
  </si>
  <si>
    <t>Quotation:</t>
  </si>
  <si>
    <t>TOTAL</t>
  </si>
  <si>
    <t>GROOVING INSERT</t>
  </si>
  <si>
    <t>PREPERARION TURNING               (PREP-TURN)</t>
  </si>
  <si>
    <t>RADIAL DEPTH TO GROOVING</t>
  </si>
  <si>
    <t>GROOVE WIDTH</t>
  </si>
  <si>
    <t>GROOVE-FINISH TURNING DIAMETER (IN)</t>
  </si>
  <si>
    <t>GROOVE WIDTH - INSERT WIDTH</t>
  </si>
  <si>
    <t>FINISH OD DIAMETER (IN)</t>
  </si>
  <si>
    <t>Prep-Turn</t>
  </si>
  <si>
    <t>1st end Rough Turn</t>
  </si>
  <si>
    <t>1st end Finish Turn</t>
  </si>
  <si>
    <t>1st end Groove</t>
  </si>
  <si>
    <t>Grooving</t>
  </si>
  <si>
    <t>1st end Bore</t>
  </si>
  <si>
    <t>1st end Thread</t>
  </si>
  <si>
    <t>Boring</t>
  </si>
  <si>
    <t>Threading</t>
  </si>
  <si>
    <t>Thread OD- DIAMETER (IN)</t>
  </si>
  <si>
    <t>THREAD Depth Calculate to 4TPI Std Acme</t>
  </si>
  <si>
    <t>THREAD LENGTH</t>
  </si>
  <si>
    <t>THREAD TPI (eg 4 TPI)</t>
  </si>
  <si>
    <t>Minimum Bore DIAMETER (IN)</t>
  </si>
  <si>
    <t>MINIMUM BORE DIA (IN)</t>
  </si>
  <si>
    <t>ID-FINISH TURNING DIAMETER (IN)</t>
  </si>
  <si>
    <t>ROUGH &amp; FINISH TURNING ID</t>
  </si>
  <si>
    <t>TURNING FINISH SPEED(eg. 450)</t>
  </si>
  <si>
    <t>TURNING FINISH FEED (eg. .012)</t>
  </si>
  <si>
    <t>Setup MRP Gauges</t>
  </si>
  <si>
    <t>Prep Inspection</t>
  </si>
  <si>
    <t>Setup Time Machine</t>
  </si>
  <si>
    <t>Prep Machine</t>
  </si>
  <si>
    <t>Estimated time (hrs)</t>
  </si>
  <si>
    <t>1st off estimeted time (hrs)</t>
  </si>
  <si>
    <t>Standard hours           work £</t>
  </si>
  <si>
    <t>1st Off estimated</t>
  </si>
  <si>
    <t>Estimated setup time £</t>
  </si>
  <si>
    <t>FACING SPEED(eg. 450)</t>
  </si>
  <si>
    <t>FACING DEPTH OF CUT (eg.15)</t>
  </si>
  <si>
    <t>FACING FEED (eg. .016)</t>
  </si>
  <si>
    <t xml:space="preserve">      1=REQ. OP          2= NOT REQ. OP</t>
  </si>
  <si>
    <t>Work Instruction:</t>
  </si>
  <si>
    <t>eg. Groove operation not required</t>
  </si>
  <si>
    <t>change to 2</t>
  </si>
  <si>
    <t>change to 1</t>
  </si>
  <si>
    <t>If operation required</t>
  </si>
  <si>
    <t>Setup Time:</t>
  </si>
  <si>
    <t>Prep-Turn OD :</t>
  </si>
  <si>
    <t>Please change Material group</t>
  </si>
  <si>
    <t>eg.25% = 12 group or P110 = 3 group</t>
  </si>
  <si>
    <t>eg. 12.00" Raw Od size</t>
  </si>
  <si>
    <t>Please change OD size</t>
  </si>
  <si>
    <t xml:space="preserve">Please change ID ( BORE ) size </t>
  </si>
  <si>
    <t>eg. 4.00" Bore (ID) size</t>
  </si>
  <si>
    <t xml:space="preserve">Please change - EXTRA MATERIAL LENGHT </t>
  </si>
  <si>
    <t>eg. 0.50" To facing</t>
  </si>
  <si>
    <t>Please change FINISH OD size</t>
  </si>
  <si>
    <t>eg. 8.00" Raw Od size</t>
  </si>
  <si>
    <t>Please change TURNING Lenght</t>
  </si>
  <si>
    <t>eg. 20.000 lenght to shoulder</t>
  </si>
  <si>
    <t>1ST END-Grooving Op.:</t>
  </si>
  <si>
    <t>1ST END-Finish Turning OD Op.:</t>
  </si>
  <si>
    <t>1ST END-Rough Turning OD Op.:</t>
  </si>
  <si>
    <t>Please change FINISH Groove size</t>
  </si>
  <si>
    <t>eg. 7.00" groove diameter size</t>
  </si>
  <si>
    <t>Please change groove width size</t>
  </si>
  <si>
    <t>eg. 0.1500" groove diameter size</t>
  </si>
  <si>
    <t>Please change grooving insert size</t>
  </si>
  <si>
    <t>eg. 0.0790" grooving insert size (2mm)</t>
  </si>
  <si>
    <t>see sketch</t>
  </si>
  <si>
    <t>1ST END THREAD:</t>
  </si>
  <si>
    <t>Please change THREAD Lenght</t>
  </si>
  <si>
    <t>Please change THREAD PITCH</t>
  </si>
  <si>
    <t>eg. 4.00 = 4.0TPI , 8.00=8.0 TPI</t>
  </si>
  <si>
    <t>eg. 5.000 THREAD LENGHT</t>
  </si>
  <si>
    <t>THREAD SPEED(eg. 450)</t>
  </si>
  <si>
    <t>THREAD DEPTH OF CUT (eg.15)</t>
  </si>
  <si>
    <t>Please change FINISH ID size</t>
  </si>
  <si>
    <t>eg. 6.291" BORE FINISH size</t>
  </si>
  <si>
    <t>eg. 15.000 lenght to shoulder</t>
  </si>
  <si>
    <t>1ST END - BORE:</t>
  </si>
  <si>
    <t>COST 1ST OFF:</t>
  </si>
  <si>
    <t>COST 2ND OFF:</t>
  </si>
  <si>
    <t>Diameter</t>
  </si>
  <si>
    <t>INCH</t>
  </si>
  <si>
    <t>FT / MIN</t>
  </si>
  <si>
    <t>Please Change here</t>
  </si>
  <si>
    <t>G96 - Speed from Spread Sheet</t>
  </si>
  <si>
    <t>G97 Speed</t>
  </si>
  <si>
    <t>Do Not Change</t>
  </si>
  <si>
    <t>RPM</t>
  </si>
  <si>
    <t xml:space="preserve">RPM </t>
  </si>
  <si>
    <t>CUTTING  SPEED  ( rpm )  X  Dia</t>
  </si>
  <si>
    <t>x</t>
  </si>
  <si>
    <t xml:space="preserve"> π (3.142) / 12 (ft)</t>
  </si>
  <si>
    <t>SPINDLE SPEED ( FT / MIN )</t>
  </si>
  <si>
    <t xml:space="preserve">G97 - Speed </t>
  </si>
  <si>
    <t xml:space="preserve">G96 Speed </t>
  </si>
  <si>
    <t>CNC PROFESSIONAL EDUCATIONS SERVICES</t>
  </si>
  <si>
    <t>MGC Technical Service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</si>
</sst>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164" formatCode="0.000"/>
    <numFmt numFmtId="165" formatCode="m/d/yyyy"/>
    <numFmt numFmtId="166" formatCode="0.0000"/>
    <numFmt numFmtId="167" formatCode="&quot;£&quot;#,##0.00"/>
    <numFmt numFmtId="168" formatCode="_-&quot;£&quot;* #,##0.0_-;\-&quot;£&quot;* #,##0.0_-;_-&quot;£&quot;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rgb="FFFA7D00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8"/>
      <color rgb="FFFA7D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FF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rgb="FFC00000"/>
      <name val="Calibri"/>
      <family val="2"/>
      <scheme val="minor"/>
    </font>
    <font>
      <b/>
      <u/>
      <sz val="8"/>
      <color rgb="FFFFC000"/>
      <name val="Calibri"/>
      <family val="2"/>
      <scheme val="minor"/>
    </font>
    <font>
      <b/>
      <u/>
      <sz val="8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8"/>
      <color rgb="FFFFFF00"/>
      <name val="Calibri"/>
      <family val="2"/>
      <scheme val="minor"/>
    </font>
    <font>
      <sz val="8"/>
      <color rgb="FF9C6500"/>
      <name val="Calibri"/>
      <family val="2"/>
      <scheme val="minor"/>
    </font>
    <font>
      <sz val="8"/>
      <color rgb="FF006100"/>
      <name val="Calibri"/>
      <family val="2"/>
      <scheme val="minor"/>
    </font>
    <font>
      <b/>
      <i/>
      <sz val="11.5"/>
      <name val="Calibri"/>
      <family val="2"/>
      <scheme val="minor"/>
    </font>
    <font>
      <b/>
      <sz val="16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ck">
        <color theme="0"/>
      </bottom>
      <diagonal/>
    </border>
    <border>
      <left/>
      <right style="thin">
        <color theme="0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7">
    <xf numFmtId="0" fontId="0" fillId="0" borderId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7" applyNumberFormat="0" applyAlignment="0" applyProtection="0"/>
    <xf numFmtId="0" fontId="10" fillId="8" borderId="18" applyNumberFormat="0" applyAlignment="0" applyProtection="0"/>
    <xf numFmtId="0" fontId="1" fillId="11" borderId="21" applyNumberFormat="0" applyFont="0" applyAlignment="0" applyProtection="0"/>
    <xf numFmtId="0" fontId="22" fillId="15" borderId="0" applyNumberFormat="0" applyBorder="0" applyAlignment="0" applyProtection="0"/>
  </cellStyleXfs>
  <cellXfs count="333">
    <xf numFmtId="0" fontId="0" fillId="0" borderId="0" xfId="0"/>
    <xf numFmtId="0" fontId="2" fillId="9" borderId="2" xfId="0" applyFont="1" applyFill="1" applyBorder="1" applyAlignment="1">
      <alignment horizontal="left" vertical="center"/>
    </xf>
    <xf numFmtId="0" fontId="2" fillId="9" borderId="3" xfId="0" applyFont="1" applyFill="1" applyBorder="1" applyAlignment="1">
      <alignment horizontal="right" vertical="center"/>
    </xf>
    <xf numFmtId="0" fontId="2" fillId="9" borderId="3" xfId="0" applyFont="1" applyFill="1" applyBorder="1" applyAlignment="1">
      <alignment horizontal="left" vertical="center"/>
    </xf>
    <xf numFmtId="0" fontId="2" fillId="9" borderId="19" xfId="0" applyFont="1" applyFill="1" applyBorder="1" applyAlignment="1">
      <alignment horizontal="left" vertical="center"/>
    </xf>
    <xf numFmtId="0" fontId="0" fillId="0" borderId="0" xfId="0" applyFill="1" applyBorder="1"/>
    <xf numFmtId="0" fontId="2" fillId="10" borderId="3" xfId="0" applyFont="1" applyFill="1" applyBorder="1" applyAlignment="1">
      <alignment horizontal="left" vertical="center"/>
    </xf>
    <xf numFmtId="0" fontId="20" fillId="19" borderId="28" xfId="0" applyFont="1" applyFill="1" applyBorder="1" applyAlignment="1">
      <alignment wrapText="1"/>
    </xf>
    <xf numFmtId="44" fontId="20" fillId="19" borderId="28" xfId="0" applyNumberFormat="1" applyFont="1" applyFill="1" applyBorder="1" applyAlignment="1">
      <alignment horizontal="center" wrapText="1"/>
    </xf>
    <xf numFmtId="0" fontId="20" fillId="20" borderId="28" xfId="0" applyFont="1" applyFill="1" applyBorder="1" applyAlignment="1">
      <alignment wrapText="1"/>
    </xf>
    <xf numFmtId="44" fontId="20" fillId="20" borderId="28" xfId="0" applyNumberFormat="1" applyFont="1" applyFill="1" applyBorder="1" applyAlignment="1">
      <alignment horizontal="center" wrapText="1"/>
    </xf>
    <xf numFmtId="0" fontId="0" fillId="19" borderId="28" xfId="0" applyFont="1" applyFill="1" applyBorder="1" applyAlignment="1">
      <alignment wrapText="1"/>
    </xf>
    <xf numFmtId="44" fontId="0" fillId="19" borderId="28" xfId="0" applyNumberFormat="1" applyFont="1" applyFill="1" applyBorder="1" applyAlignment="1">
      <alignment horizontal="center" wrapText="1"/>
    </xf>
    <xf numFmtId="0" fontId="0" fillId="20" borderId="28" xfId="0" applyFont="1" applyFill="1" applyBorder="1" applyAlignment="1">
      <alignment wrapText="1"/>
    </xf>
    <xf numFmtId="44" fontId="0" fillId="20" borderId="28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9" fillId="3" borderId="1" xfId="6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vertical="center" wrapText="1"/>
    </xf>
    <xf numFmtId="0" fontId="30" fillId="3" borderId="8" xfId="0" applyFont="1" applyFill="1" applyBorder="1" applyAlignment="1">
      <alignment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10" borderId="5" xfId="0" applyFont="1" applyFill="1" applyBorder="1" applyAlignment="1">
      <alignment vertical="center" wrapText="1"/>
    </xf>
    <xf numFmtId="0" fontId="33" fillId="10" borderId="1" xfId="5" applyFont="1" applyFill="1" applyBorder="1" applyAlignment="1">
      <alignment horizontal="center" wrapText="1"/>
    </xf>
    <xf numFmtId="0" fontId="32" fillId="9" borderId="5" xfId="0" applyFont="1" applyFill="1" applyBorder="1" applyAlignment="1">
      <alignment vertical="center" wrapText="1"/>
    </xf>
    <xf numFmtId="164" fontId="33" fillId="9" borderId="1" xfId="5" applyNumberFormat="1" applyFont="1" applyFill="1" applyBorder="1" applyAlignment="1">
      <alignment horizontal="right" wrapText="1"/>
    </xf>
    <xf numFmtId="0" fontId="32" fillId="2" borderId="5" xfId="0" applyFont="1" applyFill="1" applyBorder="1" applyAlignment="1">
      <alignment vertical="center" wrapText="1"/>
    </xf>
    <xf numFmtId="164" fontId="34" fillId="2" borderId="1" xfId="5" applyNumberFormat="1" applyFont="1" applyFill="1" applyBorder="1" applyAlignment="1">
      <alignment horizontal="center" wrapText="1"/>
    </xf>
    <xf numFmtId="164" fontId="34" fillId="2" borderId="1" xfId="5" applyNumberFormat="1" applyFont="1" applyFill="1" applyBorder="1" applyAlignment="1">
      <alignment horizontal="right" wrapText="1"/>
    </xf>
    <xf numFmtId="0" fontId="32" fillId="2" borderId="7" xfId="0" applyFont="1" applyFill="1" applyBorder="1" applyAlignment="1">
      <alignment vertical="center" wrapText="1"/>
    </xf>
    <xf numFmtId="0" fontId="34" fillId="2" borderId="1" xfId="5" applyFont="1" applyFill="1" applyBorder="1" applyAlignment="1">
      <alignment horizontal="center" wrapText="1"/>
    </xf>
    <xf numFmtId="0" fontId="34" fillId="2" borderId="1" xfId="5" applyFont="1" applyFill="1" applyBorder="1" applyAlignment="1">
      <alignment horizontal="right" wrapText="1"/>
    </xf>
    <xf numFmtId="2" fontId="34" fillId="2" borderId="1" xfId="5" applyNumberFormat="1" applyFont="1" applyFill="1" applyBorder="1" applyAlignment="1">
      <alignment horizontal="right" wrapText="1"/>
    </xf>
    <xf numFmtId="0" fontId="32" fillId="9" borderId="24" xfId="0" applyFont="1" applyFill="1" applyBorder="1" applyAlignment="1">
      <alignment vertical="center" wrapText="1"/>
    </xf>
    <xf numFmtId="2" fontId="33" fillId="9" borderId="1" xfId="5" applyNumberFormat="1" applyFont="1" applyFill="1" applyBorder="1" applyAlignment="1">
      <alignment horizontal="center" wrapText="1"/>
    </xf>
    <xf numFmtId="164" fontId="35" fillId="2" borderId="1" xfId="5" applyNumberFormat="1" applyFont="1" applyFill="1" applyBorder="1" applyAlignment="1">
      <alignment horizontal="center" wrapText="1"/>
    </xf>
    <xf numFmtId="0" fontId="35" fillId="2" borderId="1" xfId="5" applyFont="1" applyFill="1" applyBorder="1" applyAlignment="1">
      <alignment horizontal="center" wrapText="1"/>
    </xf>
    <xf numFmtId="164" fontId="35" fillId="2" borderId="1" xfId="5" applyNumberFormat="1" applyFont="1" applyFill="1" applyBorder="1" applyAlignment="1">
      <alignment horizontal="right" wrapText="1"/>
    </xf>
    <xf numFmtId="164" fontId="33" fillId="9" borderId="1" xfId="5" applyNumberFormat="1" applyFont="1" applyFill="1" applyBorder="1" applyAlignment="1">
      <alignment horizontal="center" wrapText="1"/>
    </xf>
    <xf numFmtId="0" fontId="35" fillId="2" borderId="15" xfId="5" applyFont="1" applyFill="1" applyBorder="1" applyAlignment="1">
      <alignment horizontal="right" wrapText="1"/>
    </xf>
    <xf numFmtId="0" fontId="32" fillId="2" borderId="23" xfId="0" applyFont="1" applyFill="1" applyBorder="1" applyAlignment="1">
      <alignment vertical="center" wrapText="1"/>
    </xf>
    <xf numFmtId="0" fontId="23" fillId="12" borderId="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166" fontId="35" fillId="2" borderId="1" xfId="5" applyNumberFormat="1" applyFont="1" applyFill="1" applyBorder="1" applyAlignment="1">
      <alignment horizontal="right" wrapText="1"/>
    </xf>
    <xf numFmtId="0" fontId="32" fillId="14" borderId="1" xfId="0" applyFont="1" applyFill="1" applyBorder="1" applyAlignment="1">
      <alignment vertical="center" wrapText="1"/>
    </xf>
    <xf numFmtId="166" fontId="33" fillId="14" borderId="1" xfId="5" applyNumberFormat="1" applyFont="1" applyFill="1" applyBorder="1" applyAlignment="1">
      <alignment horizontal="center" wrapText="1"/>
    </xf>
    <xf numFmtId="164" fontId="33" fillId="14" borderId="1" xfId="5" applyNumberFormat="1" applyFont="1" applyFill="1" applyBorder="1" applyAlignment="1">
      <alignment horizontal="right" wrapText="1"/>
    </xf>
    <xf numFmtId="0" fontId="32" fillId="2" borderId="15" xfId="0" applyFont="1" applyFill="1" applyBorder="1" applyAlignment="1">
      <alignment vertical="center" wrapText="1"/>
    </xf>
    <xf numFmtId="1" fontId="35" fillId="2" borderId="1" xfId="5" applyNumberFormat="1" applyFont="1" applyFill="1" applyBorder="1" applyAlignment="1">
      <alignment horizontal="center" wrapText="1"/>
    </xf>
    <xf numFmtId="0" fontId="32" fillId="10" borderId="1" xfId="0" applyFont="1" applyFill="1" applyBorder="1" applyAlignment="1">
      <alignment vertical="center" wrapText="1"/>
    </xf>
    <xf numFmtId="0" fontId="32" fillId="2" borderId="26" xfId="0" applyFont="1" applyFill="1" applyBorder="1" applyAlignment="1">
      <alignment vertical="center" wrapText="1"/>
    </xf>
    <xf numFmtId="164" fontId="35" fillId="2" borderId="26" xfId="0" applyNumberFormat="1" applyFont="1" applyFill="1" applyBorder="1" applyAlignment="1">
      <alignment horizontal="center" wrapText="1"/>
    </xf>
    <xf numFmtId="0" fontId="35" fillId="2" borderId="22" xfId="5" applyFont="1" applyFill="1" applyBorder="1" applyAlignment="1">
      <alignment horizontal="right" wrapText="1"/>
    </xf>
    <xf numFmtId="0" fontId="37" fillId="0" borderId="0" xfId="0" applyFont="1" applyFill="1" applyBorder="1" applyAlignment="1">
      <alignment vertical="center" textRotation="255"/>
    </xf>
    <xf numFmtId="0" fontId="30" fillId="3" borderId="5" xfId="0" applyFont="1" applyFill="1" applyBorder="1" applyAlignment="1">
      <alignment vertical="center" wrapText="1"/>
    </xf>
    <xf numFmtId="0" fontId="30" fillId="3" borderId="14" xfId="0" applyFont="1" applyFill="1" applyBorder="1" applyAlignment="1">
      <alignment vertical="center" wrapText="1"/>
    </xf>
    <xf numFmtId="0" fontId="32" fillId="10" borderId="7" xfId="0" applyFont="1" applyFill="1" applyBorder="1" applyAlignment="1">
      <alignment vertical="center" wrapText="1"/>
    </xf>
    <xf numFmtId="2" fontId="33" fillId="10" borderId="1" xfId="5" applyNumberFormat="1" applyFont="1" applyFill="1" applyBorder="1" applyAlignment="1">
      <alignment horizontal="right" wrapText="1"/>
    </xf>
    <xf numFmtId="0" fontId="32" fillId="2" borderId="27" xfId="0" applyFont="1" applyFill="1" applyBorder="1" applyAlignment="1">
      <alignment vertical="center" wrapText="1"/>
    </xf>
    <xf numFmtId="1" fontId="35" fillId="2" borderId="1" xfId="5" applyNumberFormat="1" applyFont="1" applyFill="1" applyBorder="1" applyAlignment="1">
      <alignment horizontal="right" wrapText="1"/>
    </xf>
    <xf numFmtId="164" fontId="35" fillId="2" borderId="15" xfId="5" applyNumberFormat="1" applyFont="1" applyFill="1" applyBorder="1" applyAlignment="1">
      <alignment horizontal="center" wrapText="1"/>
    </xf>
    <xf numFmtId="0" fontId="32" fillId="2" borderId="29" xfId="0" applyFont="1" applyFill="1" applyBorder="1" applyAlignment="1">
      <alignment vertical="center" wrapText="1"/>
    </xf>
    <xf numFmtId="0" fontId="35" fillId="2" borderId="19" xfId="5" applyFont="1" applyFill="1" applyBorder="1" applyAlignment="1">
      <alignment horizontal="right" wrapText="1"/>
    </xf>
    <xf numFmtId="0" fontId="35" fillId="2" borderId="19" xfId="5" applyFont="1" applyFill="1" applyBorder="1" applyAlignment="1">
      <alignment horizontal="center" wrapText="1"/>
    </xf>
    <xf numFmtId="0" fontId="28" fillId="18" borderId="30" xfId="0" applyFont="1" applyFill="1" applyBorder="1" applyAlignment="1">
      <alignment vertical="center" wrapText="1"/>
    </xf>
    <xf numFmtId="0" fontId="11" fillId="18" borderId="31" xfId="0" applyFont="1" applyFill="1" applyBorder="1" applyAlignment="1">
      <alignment vertical="center" wrapText="1"/>
    </xf>
    <xf numFmtId="0" fontId="10" fillId="18" borderId="31" xfId="0" applyFont="1" applyFill="1" applyBorder="1" applyAlignment="1">
      <alignment vertical="center" wrapText="1"/>
    </xf>
    <xf numFmtId="0" fontId="10" fillId="18" borderId="31" xfId="0" applyFont="1" applyFill="1" applyBorder="1" applyAlignment="1">
      <alignment wrapText="1"/>
    </xf>
    <xf numFmtId="0" fontId="0" fillId="20" borderId="34" xfId="0" applyFont="1" applyFill="1" applyBorder="1" applyAlignment="1">
      <alignment wrapText="1"/>
    </xf>
    <xf numFmtId="44" fontId="0" fillId="20" borderId="34" xfId="0" applyNumberFormat="1" applyFont="1" applyFill="1" applyBorder="1" applyAlignment="1">
      <alignment horizontal="center" wrapText="1"/>
    </xf>
    <xf numFmtId="2" fontId="20" fillId="19" borderId="35" xfId="0" applyNumberFormat="1" applyFont="1" applyFill="1" applyBorder="1" applyAlignment="1">
      <alignment horizontal="center" wrapText="1"/>
    </xf>
    <xf numFmtId="0" fontId="26" fillId="16" borderId="8" xfId="0" applyFont="1" applyFill="1" applyBorder="1" applyAlignment="1">
      <alignment wrapText="1"/>
    </xf>
    <xf numFmtId="1" fontId="27" fillId="16" borderId="1" xfId="0" applyNumberFormat="1" applyFont="1" applyFill="1" applyBorder="1" applyAlignment="1">
      <alignment horizontal="center" wrapText="1"/>
    </xf>
    <xf numFmtId="2" fontId="20" fillId="20" borderId="35" xfId="0" applyNumberFormat="1" applyFont="1" applyFill="1" applyBorder="1" applyAlignment="1">
      <alignment horizontal="center" wrapText="1"/>
    </xf>
    <xf numFmtId="2" fontId="0" fillId="19" borderId="35" xfId="0" applyNumberFormat="1" applyFont="1" applyFill="1" applyBorder="1" applyAlignment="1">
      <alignment horizontal="center" wrapText="1"/>
    </xf>
    <xf numFmtId="2" fontId="0" fillId="20" borderId="35" xfId="0" applyNumberFormat="1" applyFont="1" applyFill="1" applyBorder="1" applyAlignment="1">
      <alignment horizontal="center" wrapText="1"/>
    </xf>
    <xf numFmtId="2" fontId="0" fillId="20" borderId="13" xfId="0" applyNumberFormat="1" applyFont="1" applyFill="1" applyBorder="1" applyAlignment="1">
      <alignment horizontal="center" wrapText="1"/>
    </xf>
    <xf numFmtId="0" fontId="13" fillId="4" borderId="37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horizontal="center" vertical="center"/>
    </xf>
    <xf numFmtId="0" fontId="3" fillId="10" borderId="40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34" fillId="2" borderId="1" xfId="5" applyFont="1" applyFill="1" applyBorder="1" applyAlignment="1">
      <alignment horizontal="right" vertical="center" wrapText="1"/>
    </xf>
    <xf numFmtId="0" fontId="34" fillId="2" borderId="1" xfId="5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wrapText="1"/>
    </xf>
    <xf numFmtId="0" fontId="42" fillId="16" borderId="0" xfId="0" applyFont="1" applyFill="1" applyBorder="1" applyAlignment="1">
      <alignment wrapText="1"/>
    </xf>
    <xf numFmtId="165" fontId="32" fillId="0" borderId="0" xfId="0" applyNumberFormat="1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4" fontId="30" fillId="0" borderId="0" xfId="0" applyNumberFormat="1" applyFont="1" applyFill="1" applyBorder="1" applyAlignment="1">
      <alignment horizontal="center" wrapText="1"/>
    </xf>
    <xf numFmtId="2" fontId="30" fillId="0" borderId="0" xfId="0" applyNumberFormat="1" applyFont="1" applyFill="1" applyBorder="1" applyAlignment="1">
      <alignment horizontal="center" wrapText="1"/>
    </xf>
    <xf numFmtId="1" fontId="42" fillId="16" borderId="0" xfId="0" applyNumberFormat="1" applyFont="1" applyFill="1" applyBorder="1" applyAlignment="1">
      <alignment horizontal="center" wrapText="1"/>
    </xf>
    <xf numFmtId="44" fontId="30" fillId="0" borderId="0" xfId="0" applyNumberFormat="1" applyFont="1" applyFill="1" applyBorder="1" applyAlignment="1">
      <alignment wrapText="1"/>
    </xf>
    <xf numFmtId="44" fontId="43" fillId="15" borderId="1" xfId="6" applyNumberFormat="1" applyFont="1" applyBorder="1" applyAlignment="1">
      <alignment horizontal="center" vertical="center" wrapText="1"/>
    </xf>
    <xf numFmtId="44" fontId="44" fillId="5" borderId="1" xfId="1" applyNumberFormat="1" applyFont="1" applyBorder="1" applyAlignment="1">
      <alignment horizontal="center" vertical="center" wrapText="1"/>
    </xf>
    <xf numFmtId="44" fontId="43" fillId="15" borderId="4" xfId="6" applyNumberFormat="1" applyFont="1" applyBorder="1" applyAlignment="1">
      <alignment horizontal="center" vertical="center" wrapText="1"/>
    </xf>
    <xf numFmtId="44" fontId="44" fillId="5" borderId="4" xfId="1" applyNumberFormat="1" applyFont="1" applyBorder="1" applyAlignment="1">
      <alignment horizontal="center" vertical="center" wrapText="1"/>
    </xf>
    <xf numFmtId="14" fontId="32" fillId="0" borderId="0" xfId="0" applyNumberFormat="1" applyFont="1" applyFill="1" applyBorder="1" applyAlignment="1">
      <alignment wrapText="1"/>
    </xf>
    <xf numFmtId="165" fontId="30" fillId="0" borderId="0" xfId="0" applyNumberFormat="1" applyFont="1" applyFill="1" applyBorder="1" applyAlignment="1">
      <alignment wrapText="1"/>
    </xf>
    <xf numFmtId="2" fontId="42" fillId="16" borderId="0" xfId="0" applyNumberFormat="1" applyFont="1" applyFill="1" applyBorder="1" applyAlignment="1">
      <alignment horizontal="center" wrapText="1"/>
    </xf>
    <xf numFmtId="44" fontId="44" fillId="5" borderId="16" xfId="1" applyNumberFormat="1" applyFont="1" applyBorder="1" applyAlignment="1">
      <alignment horizontal="center" vertical="center" wrapText="1"/>
    </xf>
    <xf numFmtId="14" fontId="30" fillId="0" borderId="5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right" vertical="center"/>
    </xf>
    <xf numFmtId="44" fontId="30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 applyProtection="1">
      <alignment horizontal="center" vertical="center"/>
    </xf>
    <xf numFmtId="0" fontId="42" fillId="17" borderId="1" xfId="0" applyFont="1" applyFill="1" applyBorder="1" applyAlignment="1">
      <alignment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168" fontId="30" fillId="0" borderId="1" xfId="0" applyNumberFormat="1" applyFont="1" applyFill="1" applyBorder="1" applyAlignment="1">
      <alignment vertical="center"/>
    </xf>
    <xf numFmtId="44" fontId="43" fillId="15" borderId="1" xfId="0" applyNumberFormat="1" applyFont="1" applyFill="1" applyBorder="1" applyAlignment="1">
      <alignment horizontal="center" vertical="center"/>
    </xf>
    <xf numFmtId="44" fontId="44" fillId="5" borderId="1" xfId="0" applyNumberFormat="1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left"/>
    </xf>
    <xf numFmtId="165" fontId="32" fillId="19" borderId="32" xfId="0" applyNumberFormat="1" applyFont="1" applyFill="1" applyBorder="1" applyAlignment="1">
      <alignment wrapText="1"/>
    </xf>
    <xf numFmtId="165" fontId="32" fillId="19" borderId="32" xfId="0" applyNumberFormat="1" applyFont="1" applyFill="1" applyBorder="1" applyAlignment="1">
      <alignment vertical="center" wrapText="1"/>
    </xf>
    <xf numFmtId="165" fontId="32" fillId="20" borderId="32" xfId="0" applyNumberFormat="1" applyFont="1" applyFill="1" applyBorder="1" applyAlignment="1">
      <alignment vertical="center" wrapText="1"/>
    </xf>
    <xf numFmtId="14" fontId="32" fillId="19" borderId="32" xfId="0" applyNumberFormat="1" applyFont="1" applyFill="1" applyBorder="1" applyAlignment="1">
      <alignment wrapText="1"/>
    </xf>
    <xf numFmtId="165" fontId="32" fillId="20" borderId="32" xfId="0" applyNumberFormat="1" applyFont="1" applyFill="1" applyBorder="1" applyAlignment="1">
      <alignment wrapText="1"/>
    </xf>
    <xf numFmtId="165" fontId="32" fillId="20" borderId="33" xfId="0" applyNumberFormat="1" applyFont="1" applyFill="1" applyBorder="1" applyAlignment="1">
      <alignment wrapText="1"/>
    </xf>
    <xf numFmtId="0" fontId="46" fillId="10" borderId="36" xfId="0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/>
    </xf>
    <xf numFmtId="0" fontId="19" fillId="23" borderId="29" xfId="0" applyFont="1" applyFill="1" applyBorder="1" applyAlignment="1">
      <alignment horizontal="center" vertical="center"/>
    </xf>
    <xf numFmtId="0" fontId="23" fillId="23" borderId="42" xfId="0" applyFont="1" applyFill="1" applyBorder="1" applyAlignment="1">
      <alignment horizontal="center" vertical="center"/>
    </xf>
    <xf numFmtId="0" fontId="23" fillId="23" borderId="20" xfId="0" applyFont="1" applyFill="1" applyBorder="1" applyAlignment="1">
      <alignment horizontal="center" vertical="center"/>
    </xf>
    <xf numFmtId="0" fontId="19" fillId="23" borderId="41" xfId="0" applyFont="1" applyFill="1" applyBorder="1" applyAlignment="1">
      <alignment horizontal="center" vertical="center" wrapText="1"/>
    </xf>
    <xf numFmtId="0" fontId="19" fillId="23" borderId="42" xfId="0" applyFont="1" applyFill="1" applyBorder="1" applyAlignment="1">
      <alignment horizontal="center" vertical="center"/>
    </xf>
    <xf numFmtId="0" fontId="19" fillId="23" borderId="20" xfId="0" applyFont="1" applyFill="1" applyBorder="1" applyAlignment="1">
      <alignment horizontal="center" vertical="center"/>
    </xf>
    <xf numFmtId="0" fontId="0" fillId="25" borderId="0" xfId="0" applyFill="1"/>
    <xf numFmtId="0" fontId="0" fillId="25" borderId="0" xfId="0" applyFill="1" applyBorder="1"/>
    <xf numFmtId="0" fontId="11" fillId="25" borderId="0" xfId="4" applyFont="1" applyFill="1" applyBorder="1" applyAlignment="1">
      <alignment vertical="center"/>
    </xf>
    <xf numFmtId="0" fontId="12" fillId="25" borderId="0" xfId="4" applyFont="1" applyFill="1" applyBorder="1" applyAlignment="1">
      <alignment vertical="center"/>
    </xf>
    <xf numFmtId="1" fontId="16" fillId="25" borderId="0" xfId="3" applyNumberFormat="1" applyFont="1" applyFill="1" applyBorder="1" applyAlignment="1">
      <alignment vertical="center"/>
    </xf>
    <xf numFmtId="0" fontId="10" fillId="25" borderId="0" xfId="4" applyFill="1" applyBorder="1" applyAlignment="1">
      <alignment vertical="center" wrapText="1"/>
    </xf>
    <xf numFmtId="164" fontId="16" fillId="25" borderId="0" xfId="3" applyNumberFormat="1" applyFont="1" applyFill="1" applyBorder="1" applyAlignment="1">
      <alignment vertical="center"/>
    </xf>
    <xf numFmtId="2" fontId="21" fillId="25" borderId="0" xfId="2" applyNumberFormat="1" applyFont="1" applyFill="1" applyBorder="1" applyAlignment="1">
      <alignment vertical="center"/>
    </xf>
    <xf numFmtId="0" fontId="10" fillId="25" borderId="0" xfId="4" applyFill="1" applyBorder="1" applyAlignment="1">
      <alignment vertical="top"/>
    </xf>
    <xf numFmtId="0" fontId="14" fillId="25" borderId="0" xfId="3" applyFont="1" applyFill="1" applyBorder="1" applyAlignment="1">
      <alignment horizontal="center" vertical="center"/>
    </xf>
    <xf numFmtId="0" fontId="18" fillId="25" borderId="0" xfId="4" applyFont="1" applyFill="1" applyBorder="1" applyAlignment="1">
      <alignment vertical="center"/>
    </xf>
    <xf numFmtId="0" fontId="10" fillId="25" borderId="0" xfId="4" applyFont="1" applyFill="1" applyBorder="1" applyAlignment="1">
      <alignment vertical="center"/>
    </xf>
    <xf numFmtId="0" fontId="10" fillId="25" borderId="0" xfId="4" applyFill="1" applyBorder="1" applyAlignment="1"/>
    <xf numFmtId="0" fontId="15" fillId="25" borderId="0" xfId="3" applyFont="1" applyFill="1" applyBorder="1" applyAlignment="1">
      <alignment horizontal="center" vertical="center"/>
    </xf>
    <xf numFmtId="2" fontId="14" fillId="25" borderId="0" xfId="3" applyNumberFormat="1" applyFont="1" applyFill="1" applyBorder="1" applyAlignment="1">
      <alignment horizontal="center" vertical="center"/>
    </xf>
    <xf numFmtId="0" fontId="51" fillId="25" borderId="0" xfId="0" applyFont="1" applyFill="1"/>
    <xf numFmtId="2" fontId="10" fillId="25" borderId="0" xfId="4" applyNumberFormat="1" applyFont="1" applyFill="1" applyBorder="1" applyAlignment="1">
      <alignment vertical="center" wrapText="1"/>
    </xf>
    <xf numFmtId="0" fontId="51" fillId="25" borderId="0" xfId="0" applyFont="1" applyFill="1" applyBorder="1"/>
    <xf numFmtId="0" fontId="53" fillId="25" borderId="0" xfId="3" applyFont="1" applyFill="1" applyBorder="1" applyAlignment="1">
      <alignment vertical="center"/>
    </xf>
    <xf numFmtId="1" fontId="53" fillId="25" borderId="0" xfId="3" applyNumberFormat="1" applyFont="1" applyFill="1" applyBorder="1" applyAlignment="1">
      <alignment vertical="center"/>
    </xf>
    <xf numFmtId="2" fontId="54" fillId="25" borderId="0" xfId="3" applyNumberFormat="1" applyFont="1" applyFill="1" applyBorder="1" applyAlignment="1">
      <alignment vertical="center"/>
    </xf>
    <xf numFmtId="164" fontId="53" fillId="25" borderId="0" xfId="3" applyNumberFormat="1" applyFont="1" applyFill="1" applyBorder="1" applyAlignment="1">
      <alignment vertical="center"/>
    </xf>
    <xf numFmtId="2" fontId="54" fillId="25" borderId="0" xfId="2" applyNumberFormat="1" applyFont="1" applyFill="1" applyBorder="1" applyAlignment="1">
      <alignment vertical="center"/>
    </xf>
    <xf numFmtId="0" fontId="0" fillId="25" borderId="44" xfId="0" applyFill="1" applyBorder="1"/>
    <xf numFmtId="0" fontId="0" fillId="25" borderId="45" xfId="0" applyFill="1" applyBorder="1"/>
    <xf numFmtId="0" fontId="0" fillId="25" borderId="46" xfId="0" applyFill="1" applyBorder="1"/>
    <xf numFmtId="0" fontId="0" fillId="25" borderId="47" xfId="0" applyFill="1" applyBorder="1"/>
    <xf numFmtId="0" fontId="0" fillId="25" borderId="48" xfId="0" applyFill="1" applyBorder="1"/>
    <xf numFmtId="0" fontId="51" fillId="25" borderId="47" xfId="0" applyFont="1" applyFill="1" applyBorder="1"/>
    <xf numFmtId="0" fontId="51" fillId="25" borderId="48" xfId="0" applyFont="1" applyFill="1" applyBorder="1"/>
    <xf numFmtId="0" fontId="51" fillId="25" borderId="49" xfId="0" applyFont="1" applyFill="1" applyBorder="1"/>
    <xf numFmtId="0" fontId="11" fillId="25" borderId="35" xfId="4" applyFont="1" applyFill="1" applyBorder="1" applyAlignment="1">
      <alignment vertical="center"/>
    </xf>
    <xf numFmtId="0" fontId="10" fillId="25" borderId="35" xfId="4" applyFont="1" applyFill="1" applyBorder="1" applyAlignment="1">
      <alignment vertical="center"/>
    </xf>
    <xf numFmtId="0" fontId="12" fillId="25" borderId="35" xfId="4" applyFont="1" applyFill="1" applyBorder="1" applyAlignment="1">
      <alignment vertical="center"/>
    </xf>
    <xf numFmtId="2" fontId="10" fillId="25" borderId="35" xfId="4" applyNumberFormat="1" applyFont="1" applyFill="1" applyBorder="1" applyAlignment="1">
      <alignment vertical="center" wrapText="1"/>
    </xf>
    <xf numFmtId="0" fontId="51" fillId="25" borderId="28" xfId="0" applyFont="1" applyFill="1" applyBorder="1"/>
    <xf numFmtId="0" fontId="11" fillId="25" borderId="47" xfId="4" applyFont="1" applyFill="1" applyBorder="1" applyAlignment="1">
      <alignment vertical="center"/>
    </xf>
    <xf numFmtId="2" fontId="10" fillId="25" borderId="48" xfId="4" applyNumberFormat="1" applyFont="1" applyFill="1" applyBorder="1" applyAlignment="1">
      <alignment vertical="center" wrapText="1"/>
    </xf>
    <xf numFmtId="2" fontId="54" fillId="25" borderId="48" xfId="3" applyNumberFormat="1" applyFont="1" applyFill="1" applyBorder="1" applyAlignment="1">
      <alignment vertical="center"/>
    </xf>
    <xf numFmtId="0" fontId="0" fillId="25" borderId="52" xfId="0" applyFill="1" applyBorder="1"/>
    <xf numFmtId="0" fontId="0" fillId="25" borderId="53" xfId="0" applyFill="1" applyBorder="1"/>
    <xf numFmtId="0" fontId="0" fillId="25" borderId="28" xfId="0" applyFill="1" applyBorder="1"/>
    <xf numFmtId="0" fontId="0" fillId="25" borderId="49" xfId="0" applyFill="1" applyBorder="1"/>
    <xf numFmtId="0" fontId="51" fillId="25" borderId="53" xfId="0" applyFont="1" applyFill="1" applyBorder="1"/>
    <xf numFmtId="0" fontId="51" fillId="25" borderId="43" xfId="0" applyFont="1" applyFill="1" applyBorder="1"/>
    <xf numFmtId="0" fontId="51" fillId="25" borderId="46" xfId="0" applyFont="1" applyFill="1" applyBorder="1"/>
    <xf numFmtId="0" fontId="0" fillId="25" borderId="43" xfId="0" applyFill="1" applyBorder="1"/>
    <xf numFmtId="0" fontId="51" fillId="25" borderId="54" xfId="0" applyFont="1" applyFill="1" applyBorder="1"/>
    <xf numFmtId="0" fontId="53" fillId="25" borderId="28" xfId="3" applyFont="1" applyFill="1" applyBorder="1" applyAlignment="1">
      <alignment vertical="center"/>
    </xf>
    <xf numFmtId="0" fontId="10" fillId="25" borderId="65" xfId="4" applyFont="1" applyFill="1" applyBorder="1" applyAlignment="1">
      <alignment vertical="center" wrapText="1"/>
    </xf>
    <xf numFmtId="0" fontId="11" fillId="25" borderId="44" xfId="4" applyFont="1" applyFill="1" applyBorder="1" applyAlignment="1">
      <alignment vertical="center"/>
    </xf>
    <xf numFmtId="0" fontId="10" fillId="25" borderId="44" xfId="4" applyFont="1" applyFill="1" applyBorder="1" applyAlignment="1">
      <alignment vertical="center"/>
    </xf>
    <xf numFmtId="0" fontId="52" fillId="25" borderId="35" xfId="4" applyFont="1" applyFill="1" applyBorder="1" applyAlignment="1">
      <alignment vertical="center"/>
    </xf>
    <xf numFmtId="0" fontId="52" fillId="25" borderId="0" xfId="4" applyFont="1" applyFill="1" applyBorder="1" applyAlignment="1">
      <alignment vertical="center"/>
    </xf>
    <xf numFmtId="0" fontId="0" fillId="25" borderId="0" xfId="0" applyFill="1" applyBorder="1" applyAlignment="1"/>
    <xf numFmtId="0" fontId="55" fillId="25" borderId="0" xfId="0" applyFont="1" applyFill="1" applyBorder="1" applyAlignment="1">
      <alignment vertical="center"/>
    </xf>
    <xf numFmtId="0" fontId="49" fillId="21" borderId="1" xfId="0" applyFont="1" applyFill="1" applyBorder="1" applyAlignment="1" applyProtection="1">
      <alignment horizontal="center" vertical="center"/>
      <protection locked="0"/>
    </xf>
    <xf numFmtId="164" fontId="49" fillId="21" borderId="1" xfId="0" applyNumberFormat="1" applyFont="1" applyFill="1" applyBorder="1" applyAlignment="1" applyProtection="1">
      <alignment horizontal="center" vertical="center"/>
      <protection locked="0"/>
    </xf>
    <xf numFmtId="0" fontId="2" fillId="12" borderId="5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5" fillId="12" borderId="15" xfId="0" applyFont="1" applyFill="1" applyBorder="1" applyAlignment="1">
      <alignment horizontal="center" vertical="center"/>
    </xf>
    <xf numFmtId="0" fontId="25" fillId="12" borderId="1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167" fontId="24" fillId="15" borderId="5" xfId="6" applyNumberFormat="1" applyFont="1" applyBorder="1" applyAlignment="1">
      <alignment horizontal="center"/>
    </xf>
    <xf numFmtId="167" fontId="24" fillId="15" borderId="27" xfId="6" applyNumberFormat="1" applyFont="1" applyBorder="1" applyAlignment="1">
      <alignment horizontal="center"/>
    </xf>
    <xf numFmtId="167" fontId="24" fillId="15" borderId="14" xfId="6" applyNumberFormat="1" applyFont="1" applyBorder="1" applyAlignment="1">
      <alignment horizontal="center"/>
    </xf>
    <xf numFmtId="167" fontId="17" fillId="5" borderId="10" xfId="1" applyNumberFormat="1" applyFont="1" applyBorder="1" applyAlignment="1">
      <alignment horizontal="center" vertical="center"/>
    </xf>
    <xf numFmtId="167" fontId="17" fillId="5" borderId="13" xfId="1" applyNumberFormat="1" applyFont="1" applyBorder="1" applyAlignment="1">
      <alignment horizontal="center" vertical="center"/>
    </xf>
    <xf numFmtId="167" fontId="17" fillId="5" borderId="11" xfId="1" applyNumberFormat="1" applyFont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32" fillId="9" borderId="5" xfId="0" applyFont="1" applyFill="1" applyBorder="1" applyAlignment="1">
      <alignment horizontal="center" vertical="center" wrapText="1"/>
    </xf>
    <xf numFmtId="0" fontId="32" fillId="9" borderId="1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10" borderId="5" xfId="0" applyFont="1" applyFill="1" applyBorder="1" applyAlignment="1">
      <alignment horizontal="center" vertical="center" wrapText="1"/>
    </xf>
    <xf numFmtId="0" fontId="32" fillId="10" borderId="14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2" fillId="14" borderId="7" xfId="0" applyFont="1" applyFill="1" applyBorder="1" applyAlignment="1">
      <alignment horizontal="center" vertical="center" wrapText="1"/>
    </xf>
    <xf numFmtId="0" fontId="32" fillId="14" borderId="8" xfId="0" applyFont="1" applyFill="1" applyBorder="1" applyAlignment="1">
      <alignment horizontal="center" vertical="center" wrapText="1"/>
    </xf>
    <xf numFmtId="0" fontId="32" fillId="14" borderId="10" xfId="0" applyFont="1" applyFill="1" applyBorder="1" applyAlignment="1">
      <alignment horizontal="center" vertical="center" wrapText="1"/>
    </xf>
    <xf numFmtId="0" fontId="32" fillId="14" borderId="11" xfId="0" applyFont="1" applyFill="1" applyBorder="1" applyAlignment="1">
      <alignment horizontal="center" vertical="center" wrapText="1"/>
    </xf>
    <xf numFmtId="0" fontId="40" fillId="21" borderId="15" xfId="0" applyFont="1" applyFill="1" applyBorder="1" applyAlignment="1">
      <alignment horizontal="center" vertical="center" textRotation="255"/>
    </xf>
    <xf numFmtId="0" fontId="40" fillId="21" borderId="4" xfId="0" applyFont="1" applyFill="1" applyBorder="1" applyAlignment="1">
      <alignment horizontal="center" vertical="center" textRotation="255"/>
    </xf>
    <xf numFmtId="0" fontId="40" fillId="21" borderId="16" xfId="0" applyFont="1" applyFill="1" applyBorder="1" applyAlignment="1">
      <alignment horizontal="center" vertical="center" textRotation="255"/>
    </xf>
    <xf numFmtId="0" fontId="32" fillId="10" borderId="7" xfId="0" applyFont="1" applyFill="1" applyBorder="1" applyAlignment="1">
      <alignment horizontal="center" vertical="center" wrapText="1"/>
    </xf>
    <xf numFmtId="0" fontId="32" fillId="10" borderId="8" xfId="0" applyFont="1" applyFill="1" applyBorder="1" applyAlignment="1">
      <alignment horizontal="center" vertical="center" wrapText="1"/>
    </xf>
    <xf numFmtId="0" fontId="32" fillId="10" borderId="10" xfId="0" applyFont="1" applyFill="1" applyBorder="1" applyAlignment="1">
      <alignment horizontal="center" vertical="center" wrapText="1"/>
    </xf>
    <xf numFmtId="0" fontId="32" fillId="10" borderId="11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38" fillId="21" borderId="15" xfId="0" applyFont="1" applyFill="1" applyBorder="1" applyAlignment="1">
      <alignment horizontal="center" vertical="center" textRotation="255"/>
    </xf>
    <xf numFmtId="0" fontId="38" fillId="21" borderId="4" xfId="0" applyFont="1" applyFill="1" applyBorder="1" applyAlignment="1">
      <alignment horizontal="center" vertical="center" textRotation="255"/>
    </xf>
    <xf numFmtId="0" fontId="38" fillId="21" borderId="16" xfId="0" applyFont="1" applyFill="1" applyBorder="1" applyAlignment="1">
      <alignment horizontal="center" vertical="center" textRotation="255"/>
    </xf>
    <xf numFmtId="0" fontId="0" fillId="13" borderId="5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0" fontId="0" fillId="13" borderId="14" xfId="0" applyFill="1" applyBorder="1" applyAlignment="1">
      <alignment horizontal="center" vertical="center"/>
    </xf>
    <xf numFmtId="0" fontId="39" fillId="21" borderId="15" xfId="0" applyFont="1" applyFill="1" applyBorder="1" applyAlignment="1">
      <alignment horizontal="center" vertical="center" textRotation="255"/>
    </xf>
    <xf numFmtId="0" fontId="39" fillId="21" borderId="4" xfId="0" applyFont="1" applyFill="1" applyBorder="1" applyAlignment="1">
      <alignment horizontal="center" vertical="center" textRotation="255"/>
    </xf>
    <xf numFmtId="0" fontId="39" fillId="21" borderId="16" xfId="0" applyFont="1" applyFill="1" applyBorder="1" applyAlignment="1">
      <alignment horizontal="center" vertical="center" textRotation="255"/>
    </xf>
    <xf numFmtId="0" fontId="41" fillId="21" borderId="15" xfId="0" applyFont="1" applyFill="1" applyBorder="1" applyAlignment="1">
      <alignment horizontal="center" vertical="center" textRotation="255"/>
    </xf>
    <xf numFmtId="0" fontId="41" fillId="21" borderId="4" xfId="0" applyFont="1" applyFill="1" applyBorder="1" applyAlignment="1">
      <alignment horizontal="center" vertical="center" textRotation="255"/>
    </xf>
    <xf numFmtId="0" fontId="41" fillId="21" borderId="16" xfId="0" applyFont="1" applyFill="1" applyBorder="1" applyAlignment="1">
      <alignment horizontal="center" vertical="center" textRotation="255"/>
    </xf>
    <xf numFmtId="0" fontId="36" fillId="2" borderId="7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 vertical="center"/>
    </xf>
    <xf numFmtId="0" fontId="2" fillId="13" borderId="10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0" fontId="5" fillId="21" borderId="7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8" xfId="0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center" vertical="center"/>
    </xf>
    <xf numFmtId="0" fontId="5" fillId="21" borderId="13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/>
    </xf>
    <xf numFmtId="0" fontId="5" fillId="22" borderId="27" xfId="0" applyFont="1" applyFill="1" applyBorder="1" applyAlignment="1">
      <alignment horizontal="center" vertical="center"/>
    </xf>
    <xf numFmtId="0" fontId="5" fillId="22" borderId="14" xfId="0" applyFont="1" applyFill="1" applyBorder="1" applyAlignment="1">
      <alignment horizontal="center" vertical="center"/>
    </xf>
    <xf numFmtId="0" fontId="5" fillId="22" borderId="6" xfId="0" applyFont="1" applyFill="1" applyBorder="1" applyAlignment="1">
      <alignment horizontal="center" vertical="center"/>
    </xf>
    <xf numFmtId="0" fontId="5" fillId="22" borderId="0" xfId="0" applyFont="1" applyFill="1" applyBorder="1" applyAlignment="1">
      <alignment horizontal="center" vertical="center"/>
    </xf>
    <xf numFmtId="0" fontId="5" fillId="22" borderId="9" xfId="0" applyFont="1" applyFill="1" applyBorder="1" applyAlignment="1">
      <alignment horizontal="center" vertical="center"/>
    </xf>
    <xf numFmtId="0" fontId="5" fillId="22" borderId="10" xfId="0" applyFont="1" applyFill="1" applyBorder="1" applyAlignment="1">
      <alignment horizontal="center" vertical="center"/>
    </xf>
    <xf numFmtId="0" fontId="5" fillId="22" borderId="13" xfId="0" applyFont="1" applyFill="1" applyBorder="1" applyAlignment="1">
      <alignment horizontal="center" vertical="center"/>
    </xf>
    <xf numFmtId="0" fontId="5" fillId="22" borderId="11" xfId="0" applyFont="1" applyFill="1" applyBorder="1" applyAlignment="1">
      <alignment horizontal="center" vertical="center"/>
    </xf>
    <xf numFmtId="0" fontId="57" fillId="25" borderId="0" xfId="0" applyFont="1" applyFill="1" applyAlignment="1">
      <alignment horizontal="center" vertical="center"/>
    </xf>
    <xf numFmtId="0" fontId="57" fillId="25" borderId="0" xfId="0" applyFont="1" applyFill="1" applyBorder="1" applyAlignment="1">
      <alignment horizontal="center" vertical="center"/>
    </xf>
    <xf numFmtId="0" fontId="56" fillId="25" borderId="0" xfId="0" applyFont="1" applyFill="1" applyBorder="1" applyAlignment="1">
      <alignment horizontal="left" vertical="center"/>
    </xf>
    <xf numFmtId="164" fontId="52" fillId="25" borderId="75" xfId="3" applyNumberFormat="1" applyFont="1" applyFill="1" applyBorder="1" applyAlignment="1">
      <alignment horizontal="center" vertical="center"/>
    </xf>
    <xf numFmtId="164" fontId="52" fillId="25" borderId="73" xfId="3" applyNumberFormat="1" applyFont="1" applyFill="1" applyBorder="1" applyAlignment="1">
      <alignment horizontal="center" vertical="center"/>
    </xf>
    <xf numFmtId="1" fontId="52" fillId="25" borderId="70" xfId="3" applyNumberFormat="1" applyFont="1" applyFill="1" applyBorder="1" applyAlignment="1">
      <alignment horizontal="center" vertical="center"/>
    </xf>
    <xf numFmtId="1" fontId="52" fillId="25" borderId="59" xfId="3" applyNumberFormat="1" applyFont="1" applyFill="1" applyBorder="1" applyAlignment="1">
      <alignment horizontal="center" vertical="center"/>
    </xf>
    <xf numFmtId="1" fontId="52" fillId="25" borderId="50" xfId="3" applyNumberFormat="1" applyFont="1" applyFill="1" applyBorder="1" applyAlignment="1">
      <alignment horizontal="center" vertical="center"/>
    </xf>
    <xf numFmtId="1" fontId="52" fillId="25" borderId="51" xfId="3" applyNumberFormat="1" applyFont="1" applyFill="1" applyBorder="1" applyAlignment="1">
      <alignment horizontal="center" vertical="center"/>
    </xf>
    <xf numFmtId="0" fontId="6" fillId="23" borderId="7" xfId="0" applyFont="1" applyFill="1" applyBorder="1" applyAlignment="1">
      <alignment horizontal="center" vertical="center"/>
    </xf>
    <xf numFmtId="0" fontId="6" fillId="23" borderId="12" xfId="0" applyFont="1" applyFill="1" applyBorder="1" applyAlignment="1">
      <alignment horizontal="center" vertical="center"/>
    </xf>
    <xf numFmtId="0" fontId="6" fillId="23" borderId="8" xfId="0" applyFont="1" applyFill="1" applyBorder="1" applyAlignment="1">
      <alignment horizontal="center" vertical="center"/>
    </xf>
    <xf numFmtId="0" fontId="6" fillId="23" borderId="6" xfId="0" applyFont="1" applyFill="1" applyBorder="1" applyAlignment="1">
      <alignment horizontal="center" vertical="center"/>
    </xf>
    <xf numFmtId="0" fontId="6" fillId="23" borderId="0" xfId="0" applyFont="1" applyFill="1" applyBorder="1" applyAlignment="1">
      <alignment horizontal="center" vertical="center"/>
    </xf>
    <xf numFmtId="0" fontId="6" fillId="23" borderId="9" xfId="0" applyFont="1" applyFill="1" applyBorder="1" applyAlignment="1">
      <alignment horizontal="center" vertical="center"/>
    </xf>
    <xf numFmtId="0" fontId="6" fillId="23" borderId="10" xfId="0" applyFont="1" applyFill="1" applyBorder="1" applyAlignment="1">
      <alignment horizontal="center" vertical="center"/>
    </xf>
    <xf numFmtId="0" fontId="6" fillId="23" borderId="13" xfId="0" applyFont="1" applyFill="1" applyBorder="1" applyAlignment="1">
      <alignment horizontal="center" vertical="center"/>
    </xf>
    <xf numFmtId="0" fontId="6" fillId="23" borderId="11" xfId="0" applyFont="1" applyFill="1" applyBorder="1" applyAlignment="1">
      <alignment horizontal="center" vertical="center"/>
    </xf>
    <xf numFmtId="0" fontId="4" fillId="23" borderId="15" xfId="0" applyFont="1" applyFill="1" applyBorder="1" applyAlignment="1">
      <alignment horizontal="center" vertical="center" wrapText="1"/>
    </xf>
    <xf numFmtId="0" fontId="4" fillId="23" borderId="4" xfId="0" applyFont="1" applyFill="1" applyBorder="1" applyAlignment="1">
      <alignment horizontal="center" vertical="center" wrapText="1"/>
    </xf>
    <xf numFmtId="0" fontId="4" fillId="23" borderId="16" xfId="0" applyFont="1" applyFill="1" applyBorder="1" applyAlignment="1">
      <alignment horizontal="center" vertical="center" wrapText="1"/>
    </xf>
    <xf numFmtId="1" fontId="50" fillId="24" borderId="15" xfId="0" applyNumberFormat="1" applyFont="1" applyFill="1" applyBorder="1" applyAlignment="1">
      <alignment horizontal="center" vertical="center"/>
    </xf>
    <xf numFmtId="0" fontId="50" fillId="24" borderId="4" xfId="0" applyFont="1" applyFill="1" applyBorder="1" applyAlignment="1">
      <alignment horizontal="center" vertical="center"/>
    </xf>
    <xf numFmtId="0" fontId="50" fillId="24" borderId="16" xfId="0" applyFont="1" applyFill="1" applyBorder="1" applyAlignment="1">
      <alignment horizontal="center" vertical="center"/>
    </xf>
    <xf numFmtId="0" fontId="6" fillId="23" borderId="15" xfId="0" applyFont="1" applyFill="1" applyBorder="1" applyAlignment="1">
      <alignment horizontal="center" vertical="center"/>
    </xf>
    <xf numFmtId="0" fontId="6" fillId="23" borderId="4" xfId="0" applyFont="1" applyFill="1" applyBorder="1" applyAlignment="1">
      <alignment horizontal="center" vertical="center"/>
    </xf>
    <xf numFmtId="0" fontId="6" fillId="23" borderId="16" xfId="0" applyFont="1" applyFill="1" applyBorder="1" applyAlignment="1">
      <alignment horizontal="center" vertical="center"/>
    </xf>
    <xf numFmtId="2" fontId="52" fillId="25" borderId="56" xfId="3" applyNumberFormat="1" applyFont="1" applyFill="1" applyBorder="1" applyAlignment="1">
      <alignment horizontal="center" vertical="center"/>
    </xf>
    <xf numFmtId="2" fontId="52" fillId="25" borderId="68" xfId="3" applyNumberFormat="1" applyFont="1" applyFill="1" applyBorder="1" applyAlignment="1">
      <alignment horizontal="center" vertical="center"/>
    </xf>
    <xf numFmtId="2" fontId="52" fillId="25" borderId="57" xfId="3" applyNumberFormat="1" applyFont="1" applyFill="1" applyBorder="1" applyAlignment="1">
      <alignment horizontal="center" vertical="center"/>
    </xf>
    <xf numFmtId="0" fontId="4" fillId="23" borderId="15" xfId="0" applyFont="1" applyFill="1" applyBorder="1" applyAlignment="1">
      <alignment horizontal="center" vertical="center"/>
    </xf>
    <xf numFmtId="0" fontId="4" fillId="23" borderId="4" xfId="0" applyFont="1" applyFill="1" applyBorder="1" applyAlignment="1">
      <alignment horizontal="center" vertical="center"/>
    </xf>
    <xf numFmtId="0" fontId="4" fillId="23" borderId="16" xfId="0" applyFont="1" applyFill="1" applyBorder="1" applyAlignment="1">
      <alignment horizontal="center" vertical="center"/>
    </xf>
    <xf numFmtId="0" fontId="50" fillId="23" borderId="15" xfId="0" applyFont="1" applyFill="1" applyBorder="1" applyAlignment="1">
      <alignment horizontal="center" vertical="center"/>
    </xf>
    <xf numFmtId="0" fontId="50" fillId="23" borderId="4" xfId="0" applyFont="1" applyFill="1" applyBorder="1" applyAlignment="1">
      <alignment horizontal="center" vertical="center"/>
    </xf>
    <xf numFmtId="0" fontId="50" fillId="23" borderId="16" xfId="0" applyFont="1" applyFill="1" applyBorder="1" applyAlignment="1">
      <alignment horizontal="center" vertical="center"/>
    </xf>
    <xf numFmtId="1" fontId="52" fillId="25" borderId="62" xfId="3" applyNumberFormat="1" applyFont="1" applyFill="1" applyBorder="1" applyAlignment="1">
      <alignment horizontal="center" vertical="center"/>
    </xf>
    <xf numFmtId="1" fontId="52" fillId="25" borderId="63" xfId="3" applyNumberFormat="1" applyFont="1" applyFill="1" applyBorder="1" applyAlignment="1">
      <alignment horizontal="center" vertical="center"/>
    </xf>
    <xf numFmtId="164" fontId="52" fillId="25" borderId="66" xfId="3" applyNumberFormat="1" applyFont="1" applyFill="1" applyBorder="1" applyAlignment="1">
      <alignment horizontal="center" vertical="center"/>
    </xf>
    <xf numFmtId="164" fontId="52" fillId="25" borderId="67" xfId="3" applyNumberFormat="1" applyFont="1" applyFill="1" applyBorder="1" applyAlignment="1">
      <alignment horizontal="center" vertical="center"/>
    </xf>
    <xf numFmtId="0" fontId="52" fillId="25" borderId="69" xfId="4" applyFont="1" applyFill="1" applyBorder="1" applyAlignment="1">
      <alignment horizontal="center" vertical="center"/>
    </xf>
    <xf numFmtId="0" fontId="52" fillId="25" borderId="64" xfId="4" applyFont="1" applyFill="1" applyBorder="1" applyAlignment="1">
      <alignment horizontal="center" vertical="center"/>
    </xf>
    <xf numFmtId="0" fontId="47" fillId="21" borderId="5" xfId="0" applyFont="1" applyFill="1" applyBorder="1" applyAlignment="1">
      <alignment horizontal="center" vertical="center"/>
    </xf>
    <xf numFmtId="0" fontId="47" fillId="21" borderId="27" xfId="0" applyFont="1" applyFill="1" applyBorder="1" applyAlignment="1">
      <alignment horizontal="center" vertical="center"/>
    </xf>
    <xf numFmtId="0" fontId="47" fillId="21" borderId="14" xfId="0" applyFont="1" applyFill="1" applyBorder="1" applyAlignment="1">
      <alignment horizontal="center" vertical="center"/>
    </xf>
    <xf numFmtId="0" fontId="52" fillId="25" borderId="74" xfId="4" applyFont="1" applyFill="1" applyBorder="1" applyAlignment="1">
      <alignment horizontal="center" vertical="center"/>
    </xf>
    <xf numFmtId="0" fontId="52" fillId="25" borderId="72" xfId="4" applyFont="1" applyFill="1" applyBorder="1" applyAlignment="1">
      <alignment horizontal="center" vertical="center"/>
    </xf>
    <xf numFmtId="0" fontId="52" fillId="25" borderId="63" xfId="4" applyFont="1" applyFill="1" applyBorder="1" applyAlignment="1">
      <alignment horizontal="center" vertical="center"/>
    </xf>
    <xf numFmtId="0" fontId="52" fillId="25" borderId="76" xfId="4" applyFont="1" applyFill="1" applyBorder="1" applyAlignment="1">
      <alignment horizontal="center" vertical="center"/>
    </xf>
    <xf numFmtId="0" fontId="52" fillId="25" borderId="71" xfId="4" applyFont="1" applyFill="1" applyBorder="1" applyAlignment="1">
      <alignment horizontal="center" vertical="center"/>
    </xf>
    <xf numFmtId="0" fontId="52" fillId="25" borderId="77" xfId="4" applyFont="1" applyFill="1" applyBorder="1" applyAlignment="1">
      <alignment horizontal="center" vertical="center"/>
    </xf>
    <xf numFmtId="0" fontId="52" fillId="25" borderId="56" xfId="4" applyFont="1" applyFill="1" applyBorder="1" applyAlignment="1">
      <alignment horizontal="center" wrapText="1"/>
    </xf>
    <xf numFmtId="0" fontId="52" fillId="25" borderId="57" xfId="4" applyFont="1" applyFill="1" applyBorder="1" applyAlignment="1">
      <alignment horizontal="center" wrapText="1"/>
    </xf>
    <xf numFmtId="0" fontId="52" fillId="25" borderId="56" xfId="4" applyFont="1" applyFill="1" applyBorder="1" applyAlignment="1">
      <alignment horizontal="center" vertical="center" wrapText="1"/>
    </xf>
    <xf numFmtId="0" fontId="52" fillId="25" borderId="57" xfId="4" applyFont="1" applyFill="1" applyBorder="1" applyAlignment="1">
      <alignment horizontal="center" vertical="center" wrapText="1"/>
    </xf>
    <xf numFmtId="0" fontId="52" fillId="25" borderId="55" xfId="4" applyFont="1" applyFill="1" applyBorder="1" applyAlignment="1">
      <alignment horizontal="center" vertical="center"/>
    </xf>
    <xf numFmtId="0" fontId="52" fillId="25" borderId="58" xfId="4" applyFont="1" applyFill="1" applyBorder="1" applyAlignment="1">
      <alignment horizontal="center" vertical="center"/>
    </xf>
    <xf numFmtId="0" fontId="52" fillId="25" borderId="62" xfId="4" applyFont="1" applyFill="1" applyBorder="1" applyAlignment="1">
      <alignment horizontal="center" vertical="center"/>
    </xf>
    <xf numFmtId="1" fontId="52" fillId="25" borderId="60" xfId="3" applyNumberFormat="1" applyFont="1" applyFill="1" applyBorder="1" applyAlignment="1">
      <alignment horizontal="center" vertical="center"/>
    </xf>
    <xf numFmtId="1" fontId="52" fillId="25" borderId="61" xfId="3" applyNumberFormat="1" applyFont="1" applyFill="1" applyBorder="1" applyAlignment="1">
      <alignment horizontal="center" vertical="center"/>
    </xf>
    <xf numFmtId="0" fontId="48" fillId="21" borderId="5" xfId="0" applyFont="1" applyFill="1" applyBorder="1" applyAlignment="1">
      <alignment horizontal="center" vertical="center"/>
    </xf>
    <xf numFmtId="0" fontId="48" fillId="21" borderId="27" xfId="0" applyFont="1" applyFill="1" applyBorder="1" applyAlignment="1">
      <alignment horizontal="center" vertical="center"/>
    </xf>
    <xf numFmtId="0" fontId="48" fillId="21" borderId="14" xfId="0" applyFont="1" applyFill="1" applyBorder="1" applyAlignment="1">
      <alignment horizontal="center" vertical="center"/>
    </xf>
  </cellXfs>
  <cellStyles count="7">
    <cellStyle name="Dobry" xfId="1" builtinId="26"/>
    <cellStyle name="Komórka zaznaczona" xfId="4" builtinId="23"/>
    <cellStyle name="Neutralny" xfId="6" builtinId="28"/>
    <cellStyle name="Normalny" xfId="0" builtinId="0"/>
    <cellStyle name="Obliczenia" xfId="3" builtinId="22"/>
    <cellStyle name="Uwaga" xfId="5" builtinId="10"/>
    <cellStyle name="Zły" xfId="2" builtinId="27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6100"/>
        <name val="Calibri"/>
        <scheme val="minor"/>
      </font>
      <numFmt numFmtId="34" formatCode="_-&quot;£&quot;* #,##0.00_-;\-&quot;£&quot;* #,##0.00_-;_-&quot;£&quot;* &quot;-&quot;??_-;_-@_-"/>
      <fill>
        <patternFill patternType="solid">
          <fgColor indexed="64"/>
          <bgColor rgb="FFC6EFCE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34" formatCode="_-&quot;£&quot;* #,##0.00_-;\-&quot;£&quot;* #,##0.00_-;_-&quot;£&quot;* &quot;-&quot;??_-;_-@_-"/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9C6500"/>
        <name val="Calibri"/>
        <scheme val="minor"/>
      </font>
      <numFmt numFmtId="34" formatCode="_-&quot;£&quot;* #,##0.00_-;\-&quot;£&quot;* #,##0.00_-;_-&quot;£&quot;* &quot;-&quot;??_-;_-@_-"/>
      <fill>
        <patternFill patternType="solid">
          <fgColor indexed="64"/>
          <bgColor rgb="FFFFEB9C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34" formatCode="_-&quot;£&quot;* #,##0.00_-;\-&quot;£&quot;* #,##0.00_-;_-&quot;£&quot;* &quot;-&quot;??_-;_-@_-"/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8" formatCode="_-&quot;£&quot;* #,##0.0_-;\-&quot;£&quot;* #,##0.0_-;_-&quot;£&quot;* &quot;-&quot;??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34" formatCode="_-&quot;£&quot;* #,##0.00_-;\-&quot;£&quot;* #,##0.00_-;_-&quot;£&quot;* &quot;-&quot;??_-;_-@_-"/>
      <border diagonalUp="0" diagonalDown="0" outline="0"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FFFF00"/>
        <name val="Calibri"/>
        <scheme val="minor"/>
      </font>
      <fill>
        <patternFill patternType="solid">
          <fgColor indexed="64"/>
          <bgColor rgb="FFFF0000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4" formatCode="_-&quot;£&quot;* #,##0.00_-;\-&quot;£&quot;* #,##0.00_-;_-&quot;£&quot;* &quot;-&quot;??_-;_-@_-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  <numFmt numFmtId="34" formatCode="_-&quot;£&quot;* #,##0.00_-;\-&quot;£&quot;* #,##0.00_-;_-&quot;£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/>
        <vertAlign val="baseline"/>
        <sz val="8"/>
        <color rgb="FFC00000"/>
        <name val="Calibri"/>
        <scheme val="minor"/>
      </font>
      <fill>
        <patternFill patternType="solid">
          <fgColor indexed="64"/>
          <bgColor rgb="FFFFFF66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general" vertical="center" textRotation="0" wrapText="1" indent="0" justifyLastLine="0" shrinkToFit="0" readingOrder="0"/>
    </dxf>
    <dxf>
      <border outline="0">
        <top style="medium">
          <color indexed="64"/>
        </top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vertAlign val="baseline"/>
        <sz val="8"/>
        <name val="Calibri"/>
        <scheme val="minor"/>
      </font>
      <border diagonalUp="0" diagonalDown="0" outline="0"/>
    </dxf>
    <dxf>
      <border outline="0">
        <bottom style="medium">
          <color indexed="64"/>
        </bottom>
      </border>
    </dxf>
    <dxf>
      <font>
        <strike val="0"/>
        <outline val="0"/>
        <shadow val="0"/>
        <vertAlign val="baseline"/>
        <sz val="8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strike val="0"/>
        <outline val="0"/>
        <shadow val="0"/>
        <u/>
        <vertAlign val="baseline"/>
        <sz val="8"/>
        <color theme="3" tint="-0.249977111117893"/>
        <name val="Calibri"/>
        <scheme val="minor"/>
      </font>
      <fill>
        <patternFill patternType="solid">
          <fgColor indexed="64"/>
          <bgColor rgb="FFFFFF66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9" tint="-0.249977111117893"/>
        </patternFill>
      </fill>
      <alignment horizontal="general" vertical="center" textRotation="0" wrapText="1" indent="0" justifyLastLine="0" shrinkToFit="0" readingOrder="0"/>
    </dxf>
    <dxf>
      <border outline="0">
        <top style="medium">
          <color rgb="FF000000"/>
        </top>
      </border>
    </dxf>
    <dxf>
      <border outline="0"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vertAlign val="baseline"/>
        <sz val="8"/>
        <name val="Calibri"/>
        <scheme val="minor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vertAlign val="baseline"/>
        <sz val="8"/>
        <name val="Calibri"/>
        <scheme val="minor"/>
      </font>
    </dxf>
  </dxfs>
  <tableStyles count="0" defaultTableStyle="TableStyleMedium9" defaultPivotStyle="PivotStyleLight16"/>
  <colors>
    <mruColors>
      <color rgb="FFFFFF6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57152</xdr:colOff>
      <xdr:row>6</xdr:row>
      <xdr:rowOff>304800</xdr:rowOff>
    </xdr:from>
    <xdr:to>
      <xdr:col>6</xdr:col>
      <xdr:colOff>942975</xdr:colOff>
      <xdr:row>10</xdr:row>
      <xdr:rowOff>161925</xdr:rowOff>
    </xdr:to>
    <xdr:cxnSp macro="">
      <xdr:nvCxnSpPr>
        <xdr:cNvPr id="3" name="Straight Arrow Connector 2"/>
        <xdr:cNvCxnSpPr/>
      </xdr:nvCxnSpPr>
      <xdr:spPr>
        <a:xfrm flipH="1">
          <a:off x="6000752" y="1990725"/>
          <a:ext cx="885823" cy="10763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57152</xdr:colOff>
      <xdr:row>20</xdr:row>
      <xdr:rowOff>57150</xdr:rowOff>
    </xdr:from>
    <xdr:to>
      <xdr:col>6</xdr:col>
      <xdr:colOff>914400</xdr:colOff>
      <xdr:row>22</xdr:row>
      <xdr:rowOff>161925</xdr:rowOff>
    </xdr:to>
    <xdr:cxnSp macro="">
      <xdr:nvCxnSpPr>
        <xdr:cNvPr id="9" name="Straight Arrow Connector 8"/>
        <xdr:cNvCxnSpPr/>
      </xdr:nvCxnSpPr>
      <xdr:spPr>
        <a:xfrm flipH="1">
          <a:off x="5010152" y="5391150"/>
          <a:ext cx="1847848" cy="7429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20</xdr:row>
      <xdr:rowOff>171450</xdr:rowOff>
    </xdr:from>
    <xdr:to>
      <xdr:col>11</xdr:col>
      <xdr:colOff>819150</xdr:colOff>
      <xdr:row>24</xdr:row>
      <xdr:rowOff>142875</xdr:rowOff>
    </xdr:to>
    <xdr:cxnSp macro="">
      <xdr:nvCxnSpPr>
        <xdr:cNvPr id="12" name="Straight Arrow Connector 11"/>
        <xdr:cNvCxnSpPr/>
      </xdr:nvCxnSpPr>
      <xdr:spPr>
        <a:xfrm>
          <a:off x="9944100" y="5505450"/>
          <a:ext cx="1771650" cy="12477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23</xdr:row>
      <xdr:rowOff>171450</xdr:rowOff>
    </xdr:from>
    <xdr:to>
      <xdr:col>6</xdr:col>
      <xdr:colOff>952500</xdr:colOff>
      <xdr:row>24</xdr:row>
      <xdr:rowOff>200025</xdr:rowOff>
    </xdr:to>
    <xdr:cxnSp macro="">
      <xdr:nvCxnSpPr>
        <xdr:cNvPr id="15" name="Straight Arrow Connector 14"/>
        <xdr:cNvCxnSpPr/>
      </xdr:nvCxnSpPr>
      <xdr:spPr>
        <a:xfrm flipH="1" flipV="1">
          <a:off x="4972050" y="6486525"/>
          <a:ext cx="1924050" cy="3238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31</xdr:row>
      <xdr:rowOff>28575</xdr:rowOff>
    </xdr:from>
    <xdr:to>
      <xdr:col>6</xdr:col>
      <xdr:colOff>895350</xdr:colOff>
      <xdr:row>32</xdr:row>
      <xdr:rowOff>171450</xdr:rowOff>
    </xdr:to>
    <xdr:cxnSp macro="">
      <xdr:nvCxnSpPr>
        <xdr:cNvPr id="17" name="Straight Arrow Connector 16"/>
        <xdr:cNvCxnSpPr/>
      </xdr:nvCxnSpPr>
      <xdr:spPr>
        <a:xfrm flipH="1">
          <a:off x="5029200" y="8705850"/>
          <a:ext cx="1809750" cy="4381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33</xdr:row>
      <xdr:rowOff>142875</xdr:rowOff>
    </xdr:from>
    <xdr:to>
      <xdr:col>6</xdr:col>
      <xdr:colOff>933450</xdr:colOff>
      <xdr:row>35</xdr:row>
      <xdr:rowOff>0</xdr:rowOff>
    </xdr:to>
    <xdr:cxnSp macro="">
      <xdr:nvCxnSpPr>
        <xdr:cNvPr id="20" name="Straight Arrow Connector 19"/>
        <xdr:cNvCxnSpPr/>
      </xdr:nvCxnSpPr>
      <xdr:spPr>
        <a:xfrm flipH="1" flipV="1">
          <a:off x="4991100" y="9410700"/>
          <a:ext cx="1885950" cy="3619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44</xdr:row>
      <xdr:rowOff>133350</xdr:rowOff>
    </xdr:from>
    <xdr:to>
      <xdr:col>6</xdr:col>
      <xdr:colOff>885826</xdr:colOff>
      <xdr:row>45</xdr:row>
      <xdr:rowOff>161925</xdr:rowOff>
    </xdr:to>
    <xdr:cxnSp macro="">
      <xdr:nvCxnSpPr>
        <xdr:cNvPr id="22" name="Straight Arrow Connector 21"/>
        <xdr:cNvCxnSpPr/>
      </xdr:nvCxnSpPr>
      <xdr:spPr>
        <a:xfrm flipH="1">
          <a:off x="5029200" y="11868150"/>
          <a:ext cx="1800226" cy="32385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46</xdr:row>
      <xdr:rowOff>142875</xdr:rowOff>
    </xdr:from>
    <xdr:to>
      <xdr:col>6</xdr:col>
      <xdr:colOff>962025</xdr:colOff>
      <xdr:row>47</xdr:row>
      <xdr:rowOff>200025</xdr:rowOff>
    </xdr:to>
    <xdr:cxnSp macro="">
      <xdr:nvCxnSpPr>
        <xdr:cNvPr id="26" name="Straight Arrow Connector 25"/>
        <xdr:cNvCxnSpPr/>
      </xdr:nvCxnSpPr>
      <xdr:spPr>
        <a:xfrm flipH="1" flipV="1">
          <a:off x="5010150" y="12496800"/>
          <a:ext cx="1895475" cy="35242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62</xdr:row>
      <xdr:rowOff>133350</xdr:rowOff>
    </xdr:from>
    <xdr:to>
      <xdr:col>6</xdr:col>
      <xdr:colOff>914400</xdr:colOff>
      <xdr:row>63</xdr:row>
      <xdr:rowOff>209550</xdr:rowOff>
    </xdr:to>
    <xdr:cxnSp macro="">
      <xdr:nvCxnSpPr>
        <xdr:cNvPr id="28" name="Straight Arrow Connector 27"/>
        <xdr:cNvCxnSpPr/>
      </xdr:nvCxnSpPr>
      <xdr:spPr>
        <a:xfrm flipH="1">
          <a:off x="5000625" y="16249650"/>
          <a:ext cx="1857375" cy="3714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64</xdr:row>
      <xdr:rowOff>95250</xdr:rowOff>
    </xdr:from>
    <xdr:to>
      <xdr:col>6</xdr:col>
      <xdr:colOff>933451</xdr:colOff>
      <xdr:row>66</xdr:row>
      <xdr:rowOff>57150</xdr:rowOff>
    </xdr:to>
    <xdr:cxnSp macro="">
      <xdr:nvCxnSpPr>
        <xdr:cNvPr id="29" name="Straight Arrow Connector 28"/>
        <xdr:cNvCxnSpPr/>
      </xdr:nvCxnSpPr>
      <xdr:spPr>
        <a:xfrm flipH="1" flipV="1">
          <a:off x="4991100" y="16944975"/>
          <a:ext cx="1885951" cy="4572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47626</xdr:colOff>
      <xdr:row>67</xdr:row>
      <xdr:rowOff>104775</xdr:rowOff>
    </xdr:from>
    <xdr:to>
      <xdr:col>6</xdr:col>
      <xdr:colOff>923925</xdr:colOff>
      <xdr:row>70</xdr:row>
      <xdr:rowOff>38100</xdr:rowOff>
    </xdr:to>
    <xdr:cxnSp macro="">
      <xdr:nvCxnSpPr>
        <xdr:cNvPr id="32" name="Straight Arrow Connector 31"/>
        <xdr:cNvCxnSpPr/>
      </xdr:nvCxnSpPr>
      <xdr:spPr>
        <a:xfrm flipH="1" flipV="1">
          <a:off x="5000626" y="17745075"/>
          <a:ext cx="1866899" cy="7239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47626</xdr:colOff>
      <xdr:row>78</xdr:row>
      <xdr:rowOff>85725</xdr:rowOff>
    </xdr:from>
    <xdr:to>
      <xdr:col>6</xdr:col>
      <xdr:colOff>914400</xdr:colOff>
      <xdr:row>79</xdr:row>
      <xdr:rowOff>133350</xdr:rowOff>
    </xdr:to>
    <xdr:cxnSp macro="">
      <xdr:nvCxnSpPr>
        <xdr:cNvPr id="36" name="Straight Arrow Connector 35"/>
        <xdr:cNvCxnSpPr/>
      </xdr:nvCxnSpPr>
      <xdr:spPr>
        <a:xfrm flipH="1">
          <a:off x="5000626" y="20507325"/>
          <a:ext cx="1857374" cy="485775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81</xdr:row>
      <xdr:rowOff>114300</xdr:rowOff>
    </xdr:from>
    <xdr:to>
      <xdr:col>6</xdr:col>
      <xdr:colOff>914400</xdr:colOff>
      <xdr:row>82</xdr:row>
      <xdr:rowOff>180975</xdr:rowOff>
    </xdr:to>
    <xdr:cxnSp macro="">
      <xdr:nvCxnSpPr>
        <xdr:cNvPr id="38" name="Straight Arrow Connector 37"/>
        <xdr:cNvCxnSpPr/>
      </xdr:nvCxnSpPr>
      <xdr:spPr>
        <a:xfrm flipH="1" flipV="1">
          <a:off x="5019675" y="21469350"/>
          <a:ext cx="1838325" cy="2667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90</xdr:row>
      <xdr:rowOff>171450</xdr:rowOff>
    </xdr:from>
    <xdr:to>
      <xdr:col>6</xdr:col>
      <xdr:colOff>952500</xdr:colOff>
      <xdr:row>91</xdr:row>
      <xdr:rowOff>219075</xdr:rowOff>
    </xdr:to>
    <xdr:cxnSp macro="">
      <xdr:nvCxnSpPr>
        <xdr:cNvPr id="41" name="Straight Arrow Connector 40"/>
        <xdr:cNvCxnSpPr/>
      </xdr:nvCxnSpPr>
      <xdr:spPr>
        <a:xfrm flipH="1">
          <a:off x="5057775" y="23612475"/>
          <a:ext cx="1838325" cy="342900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66676</xdr:colOff>
      <xdr:row>92</xdr:row>
      <xdr:rowOff>257176</xdr:rowOff>
    </xdr:from>
    <xdr:to>
      <xdr:col>6</xdr:col>
      <xdr:colOff>923925</xdr:colOff>
      <xdr:row>95</xdr:row>
      <xdr:rowOff>47625</xdr:rowOff>
    </xdr:to>
    <xdr:cxnSp macro="">
      <xdr:nvCxnSpPr>
        <xdr:cNvPr id="42" name="Straight Arrow Connector 41"/>
        <xdr:cNvCxnSpPr/>
      </xdr:nvCxnSpPr>
      <xdr:spPr>
        <a:xfrm flipH="1" flipV="1">
          <a:off x="5019676" y="24288751"/>
          <a:ext cx="1847849" cy="676274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22" name="Table2223" displayName="Table2223" ref="D22:E35" totalsRowShown="0" headerRowDxfId="34" dataDxfId="32" headerRowBorderDxfId="33" tableBorderDxfId="31" totalsRowBorderDxfId="30">
  <autoFilter ref="D22:E35"/>
  <tableColumns count="2">
    <tableColumn id="1" name="PREPERARION TURNING               (PREP-TURN)" dataDxfId="29"/>
    <tableColumn id="2" name="PLEASE CHANGE HERE :" dataDxfId="28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id="24" name="Table225" displayName="Table225" ref="D43:E50" totalsRowShown="0" headerRowDxfId="27" dataDxfId="25" headerRowBorderDxfId="26" tableBorderDxfId="24" totalsRowBorderDxfId="23">
  <autoFilter ref="D43:E50"/>
  <tableColumns count="2">
    <tableColumn id="1" name="ROUGHING TURNING OD" dataDxfId="22"/>
    <tableColumn id="2" name="PLEASE CHANGE HERE :" dataDxfId="21"/>
  </tableColumns>
  <tableStyleInfo name="TableStyleMedium28" showFirstColumn="0" showLastColumn="0" showRowStripes="1" showColumnStripes="0"/>
</table>
</file>

<file path=xl/tables/table3.xml><?xml version="1.0" encoding="utf-8"?>
<table xmlns="http://schemas.openxmlformats.org/spreadsheetml/2006/main" id="25" name="Table126" displayName="Table126" ref="B106:J118" totalsRowCount="1" headerRowDxfId="20" dataDxfId="19" totalsRowDxfId="18">
  <autoFilter ref="B106:J117"/>
  <tableColumns count="9">
    <tableColumn id="1" name="Operation" dataDxfId="17" totalsRowDxfId="16"/>
    <tableColumn id="2" name="Type" totalsRowLabel="TOTAL" dataDxfId="15" totalsRowDxfId="14"/>
    <tableColumn id="3" name="Standard hours           work £" totalsRowFunction="custom" dataDxfId="13" totalsRowDxfId="12">
      <totalsRowFormula>D107</totalsRowFormula>
    </tableColumn>
    <tableColumn id="8" name="Estimated time (hrs)" totalsRowFunction="custom" dataDxfId="11" totalsRowDxfId="10">
      <calculatedColumnFormula>#REF!</calculatedColumnFormula>
      <totalsRowFormula>SUM(E107:E117)</totalsRowFormula>
    </tableColumn>
    <tableColumn id="9" name="      1=REQ. OP          2= NOT REQ. OP" totalsRowLabel="      1=REQ. OP          2= NOT REQ. OP" dataDxfId="9" totalsRowDxfId="8"/>
    <tableColumn id="4" name="1st off estimeted time (hrs)" totalsRowFunction="custom" dataDxfId="7" totalsRowDxfId="6">
      <calculatedColumnFormula>#REF!</calculatedColumnFormula>
      <totalsRowFormula>SUM(G107:G117)</totalsRowFormula>
    </tableColumn>
    <tableColumn id="5" name="Estimated setup time £" totalsRowFunction="custom" dataDxfId="5" totalsRowDxfId="4">
      <calculatedColumnFormula>Table126[[#This Row],[1st off estimeted time (hrs)]]*Table126[[#This Row],[Standard hours           work £]]</calculatedColumnFormula>
      <totalsRowFormula>SUM(H107:H117)</totalsRowFormula>
    </tableColumn>
    <tableColumn id="6" name="1st Off estimated" totalsRowFunction="custom" dataDxfId="3" totalsRowDxfId="2">
      <calculatedColumnFormula>Table126[[#This Row],[1st off estimeted time (hrs)]]*Table126[[#This Row],[Standard hours           work £]]</calculatedColumnFormula>
      <totalsRowFormula>SUM(I107:I117)</totalsRowFormula>
    </tableColumn>
    <tableColumn id="7" name="Estimated" totalsRowFunction="custom" dataDxfId="1" totalsRowDxfId="0">
      <calculatedColumnFormula>Table126[[#This Row],[Estimated time (hrs)]]*Table126[[#This Row],[Standard hours           work £]]</calculatedColumnFormula>
      <totalsRowFormula>SUM(J107:J117)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opLeftCell="A25" zoomScaleNormal="100" workbookViewId="0">
      <selection activeCell="N47" sqref="N47"/>
    </sheetView>
  </sheetViews>
  <sheetFormatPr defaultColWidth="14.85546875" defaultRowHeight="15" x14ac:dyDescent="0.25"/>
  <cols>
    <col min="1" max="1" width="6.140625" customWidth="1"/>
    <col min="2" max="2" width="13.28515625" customWidth="1"/>
    <col min="3" max="3" width="13.140625" customWidth="1"/>
    <col min="4" max="4" width="11.85546875" customWidth="1"/>
    <col min="5" max="5" width="10.28515625" customWidth="1"/>
    <col min="6" max="6" width="11.140625" customWidth="1"/>
    <col min="7" max="7" width="6.5703125" customWidth="1"/>
    <col min="8" max="8" width="12.5703125" customWidth="1"/>
    <col min="9" max="9" width="11.85546875" customWidth="1"/>
    <col min="10" max="10" width="12.85546875" customWidth="1"/>
    <col min="11" max="11" width="12.5703125" customWidth="1"/>
    <col min="12" max="12" width="12.42578125" customWidth="1"/>
    <col min="13" max="13" width="9.7109375" customWidth="1"/>
    <col min="14" max="14" width="45.7109375" customWidth="1"/>
  </cols>
  <sheetData>
    <row r="1" spans="1:10" x14ac:dyDescent="0.25">
      <c r="A1" t="s">
        <v>83</v>
      </c>
    </row>
    <row r="2" spans="1:10" ht="15.75" thickBot="1" x14ac:dyDescent="0.3"/>
    <row r="3" spans="1:10" ht="16.5" thickBot="1" x14ac:dyDescent="0.3">
      <c r="A3" s="39">
        <v>1</v>
      </c>
      <c r="B3" s="182" t="s">
        <v>42</v>
      </c>
      <c r="C3" s="183"/>
    </row>
    <row r="4" spans="1:10" ht="15.75" thickBot="1" x14ac:dyDescent="0.3"/>
    <row r="5" spans="1:10" ht="48" customHeight="1" thickBot="1" x14ac:dyDescent="0.3">
      <c r="B5" s="62" t="s">
        <v>39</v>
      </c>
      <c r="C5" s="63" t="s">
        <v>38</v>
      </c>
      <c r="D5" s="64" t="s">
        <v>76</v>
      </c>
      <c r="E5" s="65" t="s">
        <v>74</v>
      </c>
      <c r="F5" s="69" t="s">
        <v>82</v>
      </c>
    </row>
    <row r="6" spans="1:10" ht="22.5" customHeight="1" thickTop="1" thickBot="1" x14ac:dyDescent="0.4">
      <c r="B6" s="111" t="s">
        <v>70</v>
      </c>
      <c r="C6" s="7" t="s">
        <v>71</v>
      </c>
      <c r="D6" s="8">
        <v>150</v>
      </c>
      <c r="E6" s="68">
        <v>0</v>
      </c>
      <c r="F6" s="70">
        <v>2</v>
      </c>
      <c r="H6" s="255" t="s">
        <v>84</v>
      </c>
      <c r="I6" s="256"/>
      <c r="J6" s="257"/>
    </row>
    <row r="7" spans="1:10" ht="22.5" customHeight="1" thickBot="1" x14ac:dyDescent="0.4">
      <c r="B7" s="112" t="s">
        <v>72</v>
      </c>
      <c r="C7" s="9" t="s">
        <v>73</v>
      </c>
      <c r="D7" s="10">
        <f>D6</f>
        <v>150</v>
      </c>
      <c r="E7" s="71">
        <v>0</v>
      </c>
      <c r="F7" s="70">
        <v>2</v>
      </c>
      <c r="H7" s="258" t="s">
        <v>85</v>
      </c>
      <c r="I7" s="259"/>
      <c r="J7" s="260"/>
    </row>
    <row r="8" spans="1:10" ht="22.5" customHeight="1" thickBot="1" x14ac:dyDescent="0.4">
      <c r="B8" s="113" t="s">
        <v>51</v>
      </c>
      <c r="C8" s="11" t="s">
        <v>40</v>
      </c>
      <c r="D8" s="12">
        <f>D6</f>
        <v>150</v>
      </c>
      <c r="E8" s="72">
        <v>0.85</v>
      </c>
      <c r="F8" s="70">
        <v>1</v>
      </c>
      <c r="H8" s="264" t="s">
        <v>87</v>
      </c>
      <c r="I8" s="265"/>
      <c r="J8" s="266"/>
    </row>
    <row r="9" spans="1:10" ht="22.5" customHeight="1" thickBot="1" x14ac:dyDescent="0.4">
      <c r="B9" s="112" t="s">
        <v>52</v>
      </c>
      <c r="C9" s="13" t="s">
        <v>40</v>
      </c>
      <c r="D9" s="14">
        <f>D6</f>
        <v>150</v>
      </c>
      <c r="E9" s="73">
        <v>3.88</v>
      </c>
      <c r="F9" s="70">
        <v>1</v>
      </c>
      <c r="H9" s="267" t="s">
        <v>86</v>
      </c>
      <c r="I9" s="268"/>
      <c r="J9" s="269"/>
    </row>
    <row r="10" spans="1:10" ht="22.5" customHeight="1" thickBot="1" x14ac:dyDescent="0.4">
      <c r="B10" s="110" t="s">
        <v>53</v>
      </c>
      <c r="C10" s="11" t="s">
        <v>40</v>
      </c>
      <c r="D10" s="12">
        <f>D6</f>
        <v>150</v>
      </c>
      <c r="E10" s="72">
        <v>1.55</v>
      </c>
      <c r="F10" s="70">
        <v>1</v>
      </c>
    </row>
    <row r="11" spans="1:10" ht="24" thickBot="1" x14ac:dyDescent="0.4">
      <c r="B11" s="114" t="s">
        <v>54</v>
      </c>
      <c r="C11" s="13" t="s">
        <v>55</v>
      </c>
      <c r="D11" s="14">
        <f>D6</f>
        <v>150</v>
      </c>
      <c r="E11" s="73">
        <v>0</v>
      </c>
      <c r="F11" s="70">
        <v>2</v>
      </c>
    </row>
    <row r="12" spans="1:10" ht="22.5" customHeight="1" thickBot="1" x14ac:dyDescent="0.4">
      <c r="B12" s="110" t="s">
        <v>57</v>
      </c>
      <c r="C12" s="11" t="s">
        <v>59</v>
      </c>
      <c r="D12" s="12">
        <f>D6</f>
        <v>150</v>
      </c>
      <c r="E12" s="72">
        <v>0</v>
      </c>
      <c r="F12" s="70">
        <v>2</v>
      </c>
    </row>
    <row r="13" spans="1:10" ht="22.5" customHeight="1" thickBot="1" x14ac:dyDescent="0.4">
      <c r="B13" s="115" t="s">
        <v>56</v>
      </c>
      <c r="C13" s="66" t="s">
        <v>58</v>
      </c>
      <c r="D13" s="67">
        <f>D6</f>
        <v>150</v>
      </c>
      <c r="E13" s="74">
        <v>2.0499999999999998</v>
      </c>
      <c r="F13" s="70">
        <v>1</v>
      </c>
    </row>
    <row r="14" spans="1:10" ht="15.75" thickBot="1" x14ac:dyDescent="0.3"/>
    <row r="15" spans="1:10" ht="16.5" thickBot="1" x14ac:dyDescent="0.3">
      <c r="A15" s="16">
        <v>2</v>
      </c>
      <c r="B15" s="210" t="s">
        <v>88</v>
      </c>
      <c r="C15" s="211"/>
    </row>
    <row r="16" spans="1:10" ht="15.75" thickBot="1" x14ac:dyDescent="0.3"/>
    <row r="17" spans="1:14" ht="19.5" customHeight="1" x14ac:dyDescent="0.25">
      <c r="C17" s="212" t="s">
        <v>15</v>
      </c>
      <c r="D17" s="213"/>
    </row>
    <row r="18" spans="1:14" ht="19.5" customHeight="1" thickBot="1" x14ac:dyDescent="0.3">
      <c r="C18" s="214"/>
      <c r="D18" s="215"/>
    </row>
    <row r="19" spans="1:14" ht="15.75" thickBot="1" x14ac:dyDescent="0.3"/>
    <row r="20" spans="1:14" ht="16.5" thickBot="1" x14ac:dyDescent="0.3">
      <c r="A20" s="39">
        <v>3</v>
      </c>
      <c r="B20" s="182" t="s">
        <v>89</v>
      </c>
      <c r="C20" s="183"/>
      <c r="H20" s="255" t="s">
        <v>90</v>
      </c>
      <c r="I20" s="256"/>
      <c r="J20" s="257"/>
    </row>
    <row r="21" spans="1:14" ht="15.75" thickBot="1" x14ac:dyDescent="0.3">
      <c r="H21" s="258"/>
      <c r="I21" s="259"/>
      <c r="J21" s="260"/>
    </row>
    <row r="22" spans="1:14" ht="34.5" thickBot="1" x14ac:dyDescent="0.3">
      <c r="B22" s="17"/>
      <c r="C22" s="18"/>
      <c r="D22" s="19" t="s">
        <v>45</v>
      </c>
      <c r="E22" s="19" t="s">
        <v>20</v>
      </c>
      <c r="H22" s="261" t="s">
        <v>91</v>
      </c>
      <c r="I22" s="262"/>
      <c r="J22" s="263"/>
      <c r="M22" s="116" t="s">
        <v>0</v>
      </c>
      <c r="N22" s="117" t="s">
        <v>3</v>
      </c>
    </row>
    <row r="23" spans="1:14" ht="34.5" thickBot="1" x14ac:dyDescent="0.3">
      <c r="B23" s="202" t="s">
        <v>20</v>
      </c>
      <c r="C23" s="203"/>
      <c r="D23" s="20" t="s">
        <v>34</v>
      </c>
      <c r="E23" s="21">
        <v>3</v>
      </c>
      <c r="M23" s="75"/>
      <c r="N23" s="79"/>
    </row>
    <row r="24" spans="1:14" ht="34.5" thickBot="1" x14ac:dyDescent="0.3">
      <c r="B24" s="198" t="s">
        <v>20</v>
      </c>
      <c r="C24" s="199"/>
      <c r="D24" s="22" t="s">
        <v>24</v>
      </c>
      <c r="E24" s="23">
        <v>12</v>
      </c>
      <c r="H24" s="227" t="s">
        <v>93</v>
      </c>
      <c r="I24" s="228"/>
      <c r="J24" s="228"/>
      <c r="K24" s="242" t="s">
        <v>111</v>
      </c>
      <c r="M24" s="76">
        <v>1</v>
      </c>
      <c r="N24" s="1" t="s">
        <v>8</v>
      </c>
    </row>
    <row r="25" spans="1:14" ht="34.5" thickBot="1" x14ac:dyDescent="0.3">
      <c r="B25" s="245" t="s">
        <v>15</v>
      </c>
      <c r="C25" s="246"/>
      <c r="D25" s="24" t="s">
        <v>22</v>
      </c>
      <c r="E25" s="25">
        <f>E24-0.3</f>
        <v>11.7</v>
      </c>
      <c r="H25" s="230"/>
      <c r="I25" s="231"/>
      <c r="J25" s="231"/>
      <c r="K25" s="243"/>
      <c r="M25" s="77">
        <v>2</v>
      </c>
      <c r="N25" s="2" t="s">
        <v>4</v>
      </c>
    </row>
    <row r="26" spans="1:14" ht="23.25" thickBot="1" x14ac:dyDescent="0.3">
      <c r="B26" s="247"/>
      <c r="C26" s="248"/>
      <c r="D26" s="24" t="s">
        <v>21</v>
      </c>
      <c r="E26" s="26">
        <v>10</v>
      </c>
      <c r="H26" s="236" t="s">
        <v>92</v>
      </c>
      <c r="I26" s="237"/>
      <c r="J26" s="237"/>
      <c r="K26" s="243"/>
      <c r="M26" s="77">
        <v>3</v>
      </c>
      <c r="N26" s="6" t="s">
        <v>5</v>
      </c>
    </row>
    <row r="27" spans="1:14" ht="34.5" thickBot="1" x14ac:dyDescent="0.3">
      <c r="B27" s="247"/>
      <c r="C27" s="248"/>
      <c r="D27" s="27" t="s">
        <v>31</v>
      </c>
      <c r="E27" s="28">
        <v>400</v>
      </c>
      <c r="K27" s="243"/>
      <c r="M27" s="77">
        <v>4</v>
      </c>
      <c r="N27" s="2" t="s">
        <v>6</v>
      </c>
    </row>
    <row r="28" spans="1:14" ht="34.5" thickBot="1" x14ac:dyDescent="0.3">
      <c r="B28" s="247"/>
      <c r="C28" s="248"/>
      <c r="D28" s="27" t="s">
        <v>30</v>
      </c>
      <c r="E28" s="29">
        <v>1.6E-2</v>
      </c>
      <c r="K28" s="243"/>
      <c r="M28" s="77">
        <v>5</v>
      </c>
      <c r="N28" s="3" t="s">
        <v>7</v>
      </c>
    </row>
    <row r="29" spans="1:14" ht="23.25" thickBot="1" x14ac:dyDescent="0.3">
      <c r="B29" s="247"/>
      <c r="C29" s="248"/>
      <c r="D29" s="27" t="s">
        <v>29</v>
      </c>
      <c r="E29" s="28">
        <v>0.15</v>
      </c>
      <c r="K29" s="243"/>
      <c r="M29" s="77">
        <v>6</v>
      </c>
      <c r="N29" s="2" t="s">
        <v>9</v>
      </c>
    </row>
    <row r="30" spans="1:14" ht="23.25" thickBot="1" x14ac:dyDescent="0.3">
      <c r="B30" s="247"/>
      <c r="C30" s="248"/>
      <c r="D30" s="27" t="s">
        <v>81</v>
      </c>
      <c r="E30" s="80">
        <v>1.6E-2</v>
      </c>
      <c r="K30" s="243"/>
      <c r="M30" s="77">
        <v>7</v>
      </c>
      <c r="N30" s="3" t="s">
        <v>9</v>
      </c>
    </row>
    <row r="31" spans="1:14" ht="23.25" customHeight="1" thickBot="1" x14ac:dyDescent="0.3">
      <c r="B31" s="247"/>
      <c r="C31" s="248"/>
      <c r="D31" s="27" t="s">
        <v>80</v>
      </c>
      <c r="E31" s="81">
        <v>0.1</v>
      </c>
      <c r="H31" s="227" t="s">
        <v>94</v>
      </c>
      <c r="I31" s="228"/>
      <c r="J31" s="228"/>
      <c r="K31" s="243"/>
      <c r="M31" s="77">
        <v>8</v>
      </c>
      <c r="N31" s="2" t="s">
        <v>9</v>
      </c>
    </row>
    <row r="32" spans="1:14" ht="23.25" thickBot="1" x14ac:dyDescent="0.3">
      <c r="B32" s="249"/>
      <c r="C32" s="250"/>
      <c r="D32" s="27" t="s">
        <v>79</v>
      </c>
      <c r="E32" s="30">
        <v>360</v>
      </c>
      <c r="H32" s="230"/>
      <c r="I32" s="231"/>
      <c r="J32" s="231"/>
      <c r="K32" s="243"/>
      <c r="M32" s="77">
        <v>9</v>
      </c>
      <c r="N32" s="3" t="s">
        <v>10</v>
      </c>
    </row>
    <row r="33" spans="1:14" ht="23.25" thickBot="1" x14ac:dyDescent="0.3">
      <c r="B33" s="198" t="s">
        <v>20</v>
      </c>
      <c r="C33" s="199"/>
      <c r="D33" s="31" t="s">
        <v>65</v>
      </c>
      <c r="E33" s="32">
        <v>4</v>
      </c>
      <c r="H33" s="236" t="s">
        <v>95</v>
      </c>
      <c r="I33" s="237"/>
      <c r="J33" s="237"/>
      <c r="K33" s="243"/>
      <c r="M33" s="77">
        <v>10</v>
      </c>
      <c r="N33" s="2" t="s">
        <v>11</v>
      </c>
    </row>
    <row r="34" spans="1:14" ht="23.25" thickBot="1" x14ac:dyDescent="0.3">
      <c r="B34" s="198" t="s">
        <v>20</v>
      </c>
      <c r="C34" s="199"/>
      <c r="D34" s="31" t="s">
        <v>32</v>
      </c>
      <c r="E34" s="23">
        <v>0.5</v>
      </c>
      <c r="K34" s="243"/>
      <c r="M34" s="77">
        <v>11</v>
      </c>
      <c r="N34" s="3" t="s">
        <v>12</v>
      </c>
    </row>
    <row r="35" spans="1:14" ht="23.25" thickBot="1" x14ac:dyDescent="0.3">
      <c r="B35" s="200" t="s">
        <v>15</v>
      </c>
      <c r="C35" s="201"/>
      <c r="D35" s="48" t="s">
        <v>33</v>
      </c>
      <c r="E35" s="33">
        <f>(E24-E33)/2</f>
        <v>4</v>
      </c>
      <c r="H35" s="251" t="s">
        <v>96</v>
      </c>
      <c r="I35" s="252"/>
      <c r="J35" s="252"/>
      <c r="K35" s="243"/>
      <c r="M35" s="77">
        <v>12</v>
      </c>
      <c r="N35" s="2" t="s">
        <v>2</v>
      </c>
    </row>
    <row r="36" spans="1:14" ht="16.5" thickBot="1" x14ac:dyDescent="0.3">
      <c r="H36" s="253"/>
      <c r="I36" s="254"/>
      <c r="J36" s="254"/>
      <c r="K36" s="243"/>
      <c r="M36" s="78">
        <v>13</v>
      </c>
      <c r="N36" s="4" t="s">
        <v>1</v>
      </c>
    </row>
    <row r="37" spans="1:14" ht="15.75" thickBot="1" x14ac:dyDescent="0.3">
      <c r="H37" s="236" t="s">
        <v>97</v>
      </c>
      <c r="I37" s="237"/>
      <c r="J37" s="237"/>
      <c r="K37" s="244"/>
    </row>
    <row r="39" spans="1:14" ht="15.75" thickBot="1" x14ac:dyDescent="0.3"/>
    <row r="40" spans="1:14" ht="16.5" thickBot="1" x14ac:dyDescent="0.3">
      <c r="A40" s="39">
        <v>4</v>
      </c>
      <c r="B40" s="196" t="s">
        <v>104</v>
      </c>
      <c r="C40" s="197"/>
    </row>
    <row r="42" spans="1:14" ht="15.75" thickBot="1" x14ac:dyDescent="0.3"/>
    <row r="43" spans="1:14" ht="34.5" thickBot="1" x14ac:dyDescent="0.3">
      <c r="B43" s="17"/>
      <c r="C43" s="18"/>
      <c r="D43" s="19" t="s">
        <v>35</v>
      </c>
      <c r="E43" s="19" t="s">
        <v>20</v>
      </c>
    </row>
    <row r="44" spans="1:14" ht="23.25" customHeight="1" thickBot="1" x14ac:dyDescent="0.3">
      <c r="B44" s="204" t="s">
        <v>15</v>
      </c>
      <c r="C44" s="205"/>
      <c r="D44" s="24" t="s">
        <v>34</v>
      </c>
      <c r="E44" s="34">
        <v>3</v>
      </c>
      <c r="H44" s="227" t="s">
        <v>98</v>
      </c>
      <c r="I44" s="228"/>
      <c r="J44" s="229"/>
      <c r="K44" s="233" t="s">
        <v>111</v>
      </c>
    </row>
    <row r="45" spans="1:14" ht="34.5" thickBot="1" x14ac:dyDescent="0.3">
      <c r="B45" s="206"/>
      <c r="C45" s="207"/>
      <c r="D45" s="24" t="s">
        <v>24</v>
      </c>
      <c r="E45" s="35">
        <v>12</v>
      </c>
      <c r="H45" s="230"/>
      <c r="I45" s="231"/>
      <c r="J45" s="232"/>
      <c r="K45" s="234"/>
    </row>
    <row r="46" spans="1:14" ht="34.5" thickBot="1" x14ac:dyDescent="0.3">
      <c r="B46" s="198" t="s">
        <v>20</v>
      </c>
      <c r="C46" s="199"/>
      <c r="D46" s="22" t="s">
        <v>22</v>
      </c>
      <c r="E46" s="36">
        <v>8</v>
      </c>
      <c r="H46" s="236" t="s">
        <v>99</v>
      </c>
      <c r="I46" s="237"/>
      <c r="J46" s="238"/>
      <c r="K46" s="234"/>
    </row>
    <row r="47" spans="1:14" ht="23.25" thickBot="1" x14ac:dyDescent="0.3">
      <c r="B47" s="198" t="s">
        <v>20</v>
      </c>
      <c r="C47" s="199"/>
      <c r="D47" s="22" t="s">
        <v>21</v>
      </c>
      <c r="E47" s="23">
        <v>20</v>
      </c>
      <c r="K47" s="234"/>
    </row>
    <row r="48" spans="1:14" ht="23.25" thickBot="1" x14ac:dyDescent="0.3">
      <c r="B48" s="204" t="s">
        <v>15</v>
      </c>
      <c r="C48" s="205"/>
      <c r="D48" s="27" t="s">
        <v>27</v>
      </c>
      <c r="E48" s="34">
        <v>400</v>
      </c>
      <c r="H48" s="227" t="s">
        <v>100</v>
      </c>
      <c r="I48" s="228"/>
      <c r="J48" s="229"/>
      <c r="K48" s="234"/>
    </row>
    <row r="49" spans="1:11" ht="23.25" thickBot="1" x14ac:dyDescent="0.3">
      <c r="B49" s="208"/>
      <c r="C49" s="209"/>
      <c r="D49" s="27" t="s">
        <v>28</v>
      </c>
      <c r="E49" s="37">
        <v>1.6E-2</v>
      </c>
      <c r="H49" s="230"/>
      <c r="I49" s="231"/>
      <c r="J49" s="232"/>
      <c r="K49" s="234"/>
    </row>
    <row r="50" spans="1:11" ht="23.25" thickBot="1" x14ac:dyDescent="0.3">
      <c r="B50" s="206"/>
      <c r="C50" s="207"/>
      <c r="D50" s="59" t="s">
        <v>26</v>
      </c>
      <c r="E50" s="61">
        <v>0.15</v>
      </c>
      <c r="H50" s="236" t="s">
        <v>101</v>
      </c>
      <c r="I50" s="237"/>
      <c r="J50" s="238"/>
      <c r="K50" s="235"/>
    </row>
    <row r="51" spans="1:11" x14ac:dyDescent="0.25">
      <c r="K51" s="51"/>
    </row>
    <row r="52" spans="1:11" ht="15.75" thickBot="1" x14ac:dyDescent="0.3">
      <c r="K52" s="51"/>
    </row>
    <row r="53" spans="1:11" ht="16.5" thickBot="1" x14ac:dyDescent="0.3">
      <c r="A53" s="40">
        <v>5</v>
      </c>
      <c r="B53" s="210" t="s">
        <v>103</v>
      </c>
      <c r="C53" s="211"/>
      <c r="K53" s="51"/>
    </row>
    <row r="54" spans="1:11" ht="15.75" thickBot="1" x14ac:dyDescent="0.3">
      <c r="K54" s="51"/>
    </row>
    <row r="55" spans="1:11" x14ac:dyDescent="0.25">
      <c r="D55" s="212" t="s">
        <v>15</v>
      </c>
      <c r="E55" s="213"/>
      <c r="K55" s="5"/>
    </row>
    <row r="56" spans="1:11" ht="15.75" thickBot="1" x14ac:dyDescent="0.3">
      <c r="D56" s="214"/>
      <c r="E56" s="215"/>
    </row>
    <row r="58" spans="1:11" ht="15.75" thickBot="1" x14ac:dyDescent="0.3"/>
    <row r="59" spans="1:11" ht="16.5" thickBot="1" x14ac:dyDescent="0.3">
      <c r="A59" s="39">
        <v>6</v>
      </c>
      <c r="B59" s="196" t="s">
        <v>102</v>
      </c>
      <c r="C59" s="197"/>
    </row>
    <row r="60" spans="1:11" ht="15.75" thickBot="1" x14ac:dyDescent="0.3"/>
    <row r="61" spans="1:11" ht="34.5" thickBot="1" x14ac:dyDescent="0.3">
      <c r="B61" s="17"/>
      <c r="C61" s="18"/>
      <c r="D61" s="19" t="s">
        <v>36</v>
      </c>
      <c r="E61" s="19" t="s">
        <v>20</v>
      </c>
    </row>
    <row r="62" spans="1:11" ht="34.5" thickBot="1" x14ac:dyDescent="0.3">
      <c r="B62" s="204" t="s">
        <v>15</v>
      </c>
      <c r="C62" s="205"/>
      <c r="D62" s="24" t="s">
        <v>34</v>
      </c>
      <c r="E62" s="34">
        <v>3</v>
      </c>
      <c r="H62" s="227" t="s">
        <v>105</v>
      </c>
      <c r="I62" s="228"/>
      <c r="J62" s="228"/>
      <c r="K62" s="239" t="s">
        <v>111</v>
      </c>
    </row>
    <row r="63" spans="1:11" ht="23.25" thickBot="1" x14ac:dyDescent="0.3">
      <c r="B63" s="206"/>
      <c r="C63" s="207"/>
      <c r="D63" s="24" t="s">
        <v>50</v>
      </c>
      <c r="E63" s="41">
        <v>8</v>
      </c>
      <c r="H63" s="230"/>
      <c r="I63" s="231"/>
      <c r="J63" s="231"/>
      <c r="K63" s="240"/>
    </row>
    <row r="64" spans="1:11" ht="34.5" thickBot="1" x14ac:dyDescent="0.3">
      <c r="B64" s="216" t="s">
        <v>20</v>
      </c>
      <c r="C64" s="217"/>
      <c r="D64" s="42" t="s">
        <v>48</v>
      </c>
      <c r="E64" s="43">
        <v>7</v>
      </c>
      <c r="H64" s="236" t="s">
        <v>106</v>
      </c>
      <c r="I64" s="237"/>
      <c r="J64" s="237"/>
      <c r="K64" s="240"/>
    </row>
    <row r="65" spans="1:11" ht="15.75" thickBot="1" x14ac:dyDescent="0.3">
      <c r="B65" s="218"/>
      <c r="C65" s="219"/>
      <c r="D65" s="42" t="s">
        <v>47</v>
      </c>
      <c r="E65" s="44">
        <v>0.15</v>
      </c>
      <c r="K65" s="240"/>
    </row>
    <row r="66" spans="1:11" ht="34.5" thickBot="1" x14ac:dyDescent="0.3">
      <c r="B66" s="204" t="s">
        <v>15</v>
      </c>
      <c r="C66" s="205"/>
      <c r="D66" s="45" t="s">
        <v>31</v>
      </c>
      <c r="E66" s="46">
        <v>220</v>
      </c>
      <c r="H66" s="227" t="s">
        <v>107</v>
      </c>
      <c r="I66" s="228"/>
      <c r="J66" s="228"/>
      <c r="K66" s="240"/>
    </row>
    <row r="67" spans="1:11" ht="34.5" thickBot="1" x14ac:dyDescent="0.3">
      <c r="B67" s="206"/>
      <c r="C67" s="207"/>
      <c r="D67" s="45" t="s">
        <v>30</v>
      </c>
      <c r="E67" s="35">
        <v>4.0000000000000001E-3</v>
      </c>
      <c r="H67" s="230"/>
      <c r="I67" s="231"/>
      <c r="J67" s="231"/>
      <c r="K67" s="240"/>
    </row>
    <row r="68" spans="1:11" ht="23.25" thickBot="1" x14ac:dyDescent="0.3">
      <c r="B68" s="202" t="s">
        <v>20</v>
      </c>
      <c r="C68" s="203"/>
      <c r="D68" s="47" t="s">
        <v>44</v>
      </c>
      <c r="E68" s="21">
        <v>7.9000000000000001E-2</v>
      </c>
      <c r="H68" s="236" t="s">
        <v>108</v>
      </c>
      <c r="I68" s="237"/>
      <c r="J68" s="237"/>
      <c r="K68" s="240"/>
    </row>
    <row r="69" spans="1:11" ht="23.25" thickBot="1" x14ac:dyDescent="0.3">
      <c r="B69" s="204" t="s">
        <v>15</v>
      </c>
      <c r="C69" s="205"/>
      <c r="D69" s="48" t="s">
        <v>46</v>
      </c>
      <c r="E69" s="41">
        <f>(E63-E64)/2</f>
        <v>0.5</v>
      </c>
      <c r="K69" s="240"/>
    </row>
    <row r="70" spans="1:11" ht="23.25" thickBot="1" x14ac:dyDescent="0.3">
      <c r="B70" s="208"/>
      <c r="C70" s="209"/>
      <c r="D70" s="48" t="s">
        <v>49</v>
      </c>
      <c r="E70" s="49">
        <f>E65-E68</f>
        <v>7.0999999999999994E-2</v>
      </c>
      <c r="H70" s="227" t="s">
        <v>109</v>
      </c>
      <c r="I70" s="228"/>
      <c r="J70" s="228"/>
      <c r="K70" s="240"/>
    </row>
    <row r="71" spans="1:11" ht="34.5" thickBot="1" x14ac:dyDescent="0.3">
      <c r="B71" s="206"/>
      <c r="C71" s="207"/>
      <c r="D71" s="38" t="s">
        <v>37</v>
      </c>
      <c r="E71" s="50">
        <v>2</v>
      </c>
      <c r="H71" s="230"/>
      <c r="I71" s="231"/>
      <c r="J71" s="231"/>
      <c r="K71" s="240"/>
    </row>
    <row r="72" spans="1:11" ht="15.75" thickBot="1" x14ac:dyDescent="0.3">
      <c r="H72" s="236" t="s">
        <v>110</v>
      </c>
      <c r="I72" s="237"/>
      <c r="J72" s="237"/>
      <c r="K72" s="241"/>
    </row>
    <row r="73" spans="1:11" ht="15.75" thickBot="1" x14ac:dyDescent="0.3"/>
    <row r="74" spans="1:11" ht="16.5" thickBot="1" x14ac:dyDescent="0.3">
      <c r="A74" s="39">
        <v>7</v>
      </c>
      <c r="B74" s="196" t="s">
        <v>112</v>
      </c>
      <c r="C74" s="197"/>
    </row>
    <row r="75" spans="1:11" ht="15.75" thickBot="1" x14ac:dyDescent="0.3"/>
    <row r="76" spans="1:11" ht="34.5" thickBot="1" x14ac:dyDescent="0.3">
      <c r="B76" s="52"/>
      <c r="C76" s="53"/>
      <c r="D76" s="19" t="s">
        <v>36</v>
      </c>
      <c r="E76" s="19" t="s">
        <v>20</v>
      </c>
    </row>
    <row r="77" spans="1:11" ht="34.5" thickBot="1" x14ac:dyDescent="0.3">
      <c r="B77" s="204" t="s">
        <v>15</v>
      </c>
      <c r="C77" s="205"/>
      <c r="D77" s="24" t="s">
        <v>14</v>
      </c>
      <c r="E77" s="34">
        <v>3</v>
      </c>
    </row>
    <row r="78" spans="1:11" ht="23.25" thickBot="1" x14ac:dyDescent="0.3">
      <c r="B78" s="208"/>
      <c r="C78" s="209"/>
      <c r="D78" s="24" t="s">
        <v>60</v>
      </c>
      <c r="E78" s="35">
        <v>8</v>
      </c>
      <c r="H78" s="227" t="s">
        <v>113</v>
      </c>
      <c r="I78" s="228"/>
      <c r="J78" s="229"/>
      <c r="K78" s="220" t="s">
        <v>111</v>
      </c>
    </row>
    <row r="79" spans="1:11" ht="34.5" thickBot="1" x14ac:dyDescent="0.3">
      <c r="B79" s="206"/>
      <c r="C79" s="207"/>
      <c r="D79" s="24" t="s">
        <v>61</v>
      </c>
      <c r="E79" s="33">
        <v>0.13500000000000001</v>
      </c>
      <c r="H79" s="230"/>
      <c r="I79" s="231"/>
      <c r="J79" s="232"/>
      <c r="K79" s="221"/>
    </row>
    <row r="80" spans="1:11" ht="15.75" thickBot="1" x14ac:dyDescent="0.3">
      <c r="B80" s="198" t="s">
        <v>20</v>
      </c>
      <c r="C80" s="199"/>
      <c r="D80" s="22" t="s">
        <v>62</v>
      </c>
      <c r="E80" s="23">
        <v>5</v>
      </c>
      <c r="H80" s="236" t="s">
        <v>116</v>
      </c>
      <c r="I80" s="237"/>
      <c r="J80" s="238"/>
      <c r="K80" s="221"/>
    </row>
    <row r="81" spans="1:11" ht="23.25" thickBot="1" x14ac:dyDescent="0.3">
      <c r="B81" s="200" t="s">
        <v>15</v>
      </c>
      <c r="C81" s="201"/>
      <c r="D81" s="27" t="s">
        <v>117</v>
      </c>
      <c r="E81" s="46">
        <v>220</v>
      </c>
      <c r="K81" s="221"/>
    </row>
    <row r="82" spans="1:11" ht="23.25" thickBot="1" x14ac:dyDescent="0.3">
      <c r="B82" s="202" t="s">
        <v>20</v>
      </c>
      <c r="C82" s="203"/>
      <c r="D82" s="54" t="s">
        <v>63</v>
      </c>
      <c r="E82" s="55">
        <v>4</v>
      </c>
      <c r="H82" s="227" t="s">
        <v>114</v>
      </c>
      <c r="I82" s="228"/>
      <c r="J82" s="229"/>
      <c r="K82" s="221"/>
    </row>
    <row r="83" spans="1:11" ht="23.25" thickBot="1" x14ac:dyDescent="0.3">
      <c r="B83" s="204" t="s">
        <v>15</v>
      </c>
      <c r="C83" s="205"/>
      <c r="D83" s="24" t="s">
        <v>118</v>
      </c>
      <c r="E83" s="34">
        <v>7.4999999999999997E-3</v>
      </c>
      <c r="H83" s="230"/>
      <c r="I83" s="231"/>
      <c r="J83" s="232"/>
      <c r="K83" s="221"/>
    </row>
    <row r="84" spans="1:11" ht="15.75" thickBot="1" x14ac:dyDescent="0.3">
      <c r="B84" s="206"/>
      <c r="C84" s="207"/>
      <c r="D84" s="56" t="s">
        <v>13</v>
      </c>
      <c r="E84" s="57">
        <v>2</v>
      </c>
      <c r="H84" s="236" t="s">
        <v>115</v>
      </c>
      <c r="I84" s="237"/>
      <c r="J84" s="238"/>
      <c r="K84" s="222"/>
    </row>
    <row r="86" spans="1:11" ht="15.75" thickBot="1" x14ac:dyDescent="0.3"/>
    <row r="87" spans="1:11" ht="16.5" thickBot="1" x14ac:dyDescent="0.3">
      <c r="A87" s="39">
        <v>8</v>
      </c>
      <c r="B87" s="196" t="s">
        <v>122</v>
      </c>
      <c r="C87" s="197"/>
    </row>
    <row r="88" spans="1:11" ht="15.75" thickBot="1" x14ac:dyDescent="0.3">
      <c r="A88" s="15"/>
    </row>
    <row r="89" spans="1:11" ht="34.5" thickBot="1" x14ac:dyDescent="0.3">
      <c r="B89" s="52"/>
      <c r="C89" s="53"/>
      <c r="D89" s="19" t="s">
        <v>67</v>
      </c>
      <c r="E89" s="19" t="s">
        <v>20</v>
      </c>
    </row>
    <row r="90" spans="1:11" ht="34.5" thickBot="1" x14ac:dyDescent="0.3">
      <c r="B90" s="204" t="s">
        <v>15</v>
      </c>
      <c r="C90" s="205"/>
      <c r="D90" s="24" t="s">
        <v>34</v>
      </c>
      <c r="E90" s="34">
        <v>3</v>
      </c>
    </row>
    <row r="91" spans="1:11" ht="23.25" thickBot="1" x14ac:dyDescent="0.3">
      <c r="B91" s="206"/>
      <c r="C91" s="207"/>
      <c r="D91" s="24" t="s">
        <v>64</v>
      </c>
      <c r="E91" s="35">
        <v>4</v>
      </c>
      <c r="H91" s="227" t="s">
        <v>119</v>
      </c>
      <c r="I91" s="228"/>
      <c r="J91" s="229"/>
      <c r="K91" s="233" t="s">
        <v>111</v>
      </c>
    </row>
    <row r="92" spans="1:11" ht="34.5" thickBot="1" x14ac:dyDescent="0.3">
      <c r="B92" s="223" t="s">
        <v>20</v>
      </c>
      <c r="C92" s="224"/>
      <c r="D92" s="22" t="s">
        <v>66</v>
      </c>
      <c r="E92" s="36">
        <v>6.2910000000000004</v>
      </c>
      <c r="H92" s="230"/>
      <c r="I92" s="231"/>
      <c r="J92" s="232"/>
      <c r="K92" s="234"/>
    </row>
    <row r="93" spans="1:11" ht="23.25" thickBot="1" x14ac:dyDescent="0.3">
      <c r="B93" s="225"/>
      <c r="C93" s="226"/>
      <c r="D93" s="22" t="s">
        <v>21</v>
      </c>
      <c r="E93" s="23">
        <v>15</v>
      </c>
      <c r="H93" s="236" t="s">
        <v>120</v>
      </c>
      <c r="I93" s="237"/>
      <c r="J93" s="238"/>
      <c r="K93" s="234"/>
    </row>
    <row r="94" spans="1:11" ht="34.5" thickBot="1" x14ac:dyDescent="0.3">
      <c r="B94" s="204" t="s">
        <v>15</v>
      </c>
      <c r="C94" s="205"/>
      <c r="D94" s="27" t="s">
        <v>31</v>
      </c>
      <c r="E94" s="34">
        <v>400</v>
      </c>
      <c r="K94" s="234"/>
    </row>
    <row r="95" spans="1:11" ht="34.5" thickBot="1" x14ac:dyDescent="0.3">
      <c r="B95" s="208"/>
      <c r="C95" s="209"/>
      <c r="D95" s="27" t="s">
        <v>30</v>
      </c>
      <c r="E95" s="35">
        <v>1.6E-2</v>
      </c>
      <c r="H95" s="227" t="s">
        <v>100</v>
      </c>
      <c r="I95" s="228"/>
      <c r="J95" s="229"/>
      <c r="K95" s="234"/>
    </row>
    <row r="96" spans="1:11" ht="23.25" thickBot="1" x14ac:dyDescent="0.3">
      <c r="B96" s="208"/>
      <c r="C96" s="209"/>
      <c r="D96" s="27" t="s">
        <v>29</v>
      </c>
      <c r="E96" s="58">
        <v>0.15</v>
      </c>
      <c r="H96" s="230"/>
      <c r="I96" s="231"/>
      <c r="J96" s="232"/>
      <c r="K96" s="234"/>
    </row>
    <row r="97" spans="1:11" ht="23.25" thickBot="1" x14ac:dyDescent="0.3">
      <c r="B97" s="208"/>
      <c r="C97" s="209"/>
      <c r="D97" s="27" t="s">
        <v>68</v>
      </c>
      <c r="E97" s="57">
        <v>450</v>
      </c>
      <c r="H97" s="236" t="s">
        <v>121</v>
      </c>
      <c r="I97" s="237"/>
      <c r="J97" s="238"/>
      <c r="K97" s="235"/>
    </row>
    <row r="98" spans="1:11" ht="23.25" thickBot="1" x14ac:dyDescent="0.3">
      <c r="B98" s="208"/>
      <c r="C98" s="209"/>
      <c r="D98" s="27" t="s">
        <v>69</v>
      </c>
      <c r="E98" s="33">
        <v>1.2E-2</v>
      </c>
    </row>
    <row r="99" spans="1:11" ht="34.5" thickBot="1" x14ac:dyDescent="0.3">
      <c r="B99" s="206"/>
      <c r="C99" s="207"/>
      <c r="D99" s="59" t="s">
        <v>37</v>
      </c>
      <c r="E99" s="60">
        <v>2</v>
      </c>
    </row>
    <row r="101" spans="1:11" ht="15.75" thickBot="1" x14ac:dyDescent="0.3"/>
    <row r="102" spans="1:11" x14ac:dyDescent="0.25">
      <c r="A102" s="184">
        <v>10</v>
      </c>
      <c r="B102" s="186" t="s">
        <v>42</v>
      </c>
      <c r="C102" s="187"/>
    </row>
    <row r="103" spans="1:11" ht="15.75" thickBot="1" x14ac:dyDescent="0.3">
      <c r="A103" s="185"/>
      <c r="B103" s="188"/>
      <c r="C103" s="189"/>
    </row>
    <row r="106" spans="1:11" ht="45.75" thickBot="1" x14ac:dyDescent="0.3">
      <c r="B106" s="82" t="s">
        <v>39</v>
      </c>
      <c r="C106" s="82" t="s">
        <v>38</v>
      </c>
      <c r="D106" s="83" t="s">
        <v>76</v>
      </c>
      <c r="E106" s="84" t="s">
        <v>74</v>
      </c>
      <c r="F106" s="85" t="s">
        <v>82</v>
      </c>
      <c r="G106" s="83" t="s">
        <v>75</v>
      </c>
      <c r="H106" s="84" t="s">
        <v>78</v>
      </c>
      <c r="I106" s="83" t="s">
        <v>77</v>
      </c>
      <c r="J106" s="83" t="s">
        <v>41</v>
      </c>
    </row>
    <row r="107" spans="1:11" ht="24" thickBot="1" x14ac:dyDescent="0.3">
      <c r="B107" s="86" t="s">
        <v>70</v>
      </c>
      <c r="C107" s="87" t="s">
        <v>71</v>
      </c>
      <c r="D107" s="88">
        <v>150</v>
      </c>
      <c r="E107" s="89"/>
      <c r="F107" s="90">
        <v>1</v>
      </c>
      <c r="G107" s="89">
        <v>0.75</v>
      </c>
      <c r="H107" s="91">
        <f>Table126[[#This Row],[1st off estimeted time (hrs)]]*Table126[[#This Row],[Standard hours           work £]]</f>
        <v>112.5</v>
      </c>
      <c r="I107" s="92">
        <f>Table126[[#This Row],[1st off estimeted time (hrs)]]*Table126[[#This Row],[Standard hours           work £]]</f>
        <v>112.5</v>
      </c>
      <c r="J107" s="93"/>
    </row>
    <row r="108" spans="1:11" ht="24" thickBot="1" x14ac:dyDescent="0.3">
      <c r="B108" s="86" t="s">
        <v>72</v>
      </c>
      <c r="C108" s="87" t="s">
        <v>73</v>
      </c>
      <c r="D108" s="88">
        <f>D107</f>
        <v>150</v>
      </c>
      <c r="E108" s="89"/>
      <c r="F108" s="90">
        <v>1</v>
      </c>
      <c r="G108" s="89">
        <v>1.25</v>
      </c>
      <c r="H108" s="91">
        <f>Table126[[#This Row],[1st off estimeted time (hrs)]]*Table126[[#This Row],[Standard hours           work £]]</f>
        <v>187.5</v>
      </c>
      <c r="I108" s="94">
        <f>Table126[[#This Row],[1st off estimeted time (hrs)]]*Table126[[#This Row],[Standard hours           work £]]</f>
        <v>187.5</v>
      </c>
      <c r="J108" s="95"/>
    </row>
    <row r="109" spans="1:11" ht="15.75" thickBot="1" x14ac:dyDescent="0.3">
      <c r="B109" s="96" t="s">
        <v>51</v>
      </c>
      <c r="C109" s="87" t="s">
        <v>40</v>
      </c>
      <c r="D109" s="88">
        <f>D107</f>
        <v>150</v>
      </c>
      <c r="E109" s="89">
        <v>0.7</v>
      </c>
      <c r="F109" s="90">
        <v>1</v>
      </c>
      <c r="G109" s="89">
        <v>0.7</v>
      </c>
      <c r="H109" s="91"/>
      <c r="I109" s="92">
        <f>Table126[[#This Row],[1st off estimeted time (hrs)]]*Table126[[#This Row],[Standard hours           work £]]</f>
        <v>105</v>
      </c>
      <c r="J109" s="93">
        <f>Table126[[#This Row],[Estimated time (hrs)]]*Table126[[#This Row],[Standard hours           work £]]</f>
        <v>105</v>
      </c>
    </row>
    <row r="110" spans="1:11" ht="24" thickBot="1" x14ac:dyDescent="0.3">
      <c r="B110" s="86" t="s">
        <v>52</v>
      </c>
      <c r="C110" s="87" t="s">
        <v>40</v>
      </c>
      <c r="D110" s="88">
        <f>D107</f>
        <v>150</v>
      </c>
      <c r="E110" s="89">
        <v>0.93</v>
      </c>
      <c r="F110" s="90">
        <v>1</v>
      </c>
      <c r="G110" s="89">
        <v>0.93</v>
      </c>
      <c r="H110" s="91"/>
      <c r="I110" s="94">
        <f>Table126[[#This Row],[1st off estimeted time (hrs)]]*Table126[[#This Row],[Standard hours           work £]]</f>
        <v>139.5</v>
      </c>
      <c r="J110" s="95">
        <f>Table126[[#This Row],[Estimated time (hrs)]]*Table126[[#This Row],[Standard hours           work £]]</f>
        <v>139.5</v>
      </c>
    </row>
    <row r="111" spans="1:11" ht="24" thickBot="1" x14ac:dyDescent="0.3">
      <c r="B111" s="86" t="s">
        <v>53</v>
      </c>
      <c r="C111" s="87" t="s">
        <v>40</v>
      </c>
      <c r="D111" s="88">
        <f>D107</f>
        <v>150</v>
      </c>
      <c r="E111" s="89">
        <v>0.37</v>
      </c>
      <c r="F111" s="90">
        <v>1</v>
      </c>
      <c r="G111" s="89">
        <v>0.37</v>
      </c>
      <c r="H111" s="91"/>
      <c r="I111" s="92">
        <f>Table126[[#This Row],[1st off estimeted time (hrs)]]*Table126[[#This Row],[Standard hours           work £]]</f>
        <v>55.5</v>
      </c>
      <c r="J111" s="93">
        <f>Table126[[#This Row],[Estimated time (hrs)]]*Table126[[#This Row],[Standard hours           work £]]</f>
        <v>55.5</v>
      </c>
    </row>
    <row r="112" spans="1:11" ht="15.75" thickBot="1" x14ac:dyDescent="0.3">
      <c r="B112" s="86" t="s">
        <v>54</v>
      </c>
      <c r="C112" s="87" t="s">
        <v>55</v>
      </c>
      <c r="D112" s="88">
        <f>D107</f>
        <v>150</v>
      </c>
      <c r="E112" s="89">
        <v>0</v>
      </c>
      <c r="F112" s="90">
        <v>2</v>
      </c>
      <c r="G112" s="89">
        <v>0</v>
      </c>
      <c r="H112" s="91"/>
      <c r="I112" s="94">
        <f>Table126[[#This Row],[1st off estimeted time (hrs)]]*Table126[[#This Row],[Standard hours           work £]]</f>
        <v>0</v>
      </c>
      <c r="J112" s="95">
        <f>Table126[[#This Row],[Estimated time (hrs)]]*Table126[[#This Row],[Standard hours           work £]]</f>
        <v>0</v>
      </c>
    </row>
    <row r="113" spans="1:10" ht="15.75" thickBot="1" x14ac:dyDescent="0.3">
      <c r="B113" s="86" t="s">
        <v>57</v>
      </c>
      <c r="C113" s="87" t="s">
        <v>59</v>
      </c>
      <c r="D113" s="88">
        <f>D107</f>
        <v>150</v>
      </c>
      <c r="E113" s="89">
        <v>0</v>
      </c>
      <c r="F113" s="90">
        <v>2</v>
      </c>
      <c r="G113" s="89">
        <v>0</v>
      </c>
      <c r="H113" s="91"/>
      <c r="I113" s="92">
        <f>Table126[[#This Row],[1st off estimeted time (hrs)]]*Table126[[#This Row],[Standard hours           work £]]</f>
        <v>0</v>
      </c>
      <c r="J113" s="93">
        <f>Table126[[#This Row],[Estimated time (hrs)]]*Table126[[#This Row],[Standard hours           work £]]</f>
        <v>0</v>
      </c>
    </row>
    <row r="114" spans="1:10" ht="15.75" thickBot="1" x14ac:dyDescent="0.3">
      <c r="B114" s="86" t="s">
        <v>56</v>
      </c>
      <c r="C114" s="87" t="s">
        <v>58</v>
      </c>
      <c r="D114" s="88">
        <f>D107</f>
        <v>150</v>
      </c>
      <c r="E114" s="89">
        <v>1.43</v>
      </c>
      <c r="F114" s="90">
        <v>1</v>
      </c>
      <c r="G114" s="89">
        <v>1.43</v>
      </c>
      <c r="H114" s="91"/>
      <c r="I114" s="94">
        <f>Table126[[#This Row],[1st off estimeted time (hrs)]]*Table126[[#This Row],[Standard hours           work £]]</f>
        <v>214.5</v>
      </c>
      <c r="J114" s="95">
        <f>Table126[[#This Row],[Estimated time (hrs)]]*Table126[[#This Row],[Standard hours           work £]]</f>
        <v>214.5</v>
      </c>
    </row>
    <row r="115" spans="1:10" ht="15.75" thickBot="1" x14ac:dyDescent="0.3">
      <c r="B115" s="97"/>
      <c r="C115" s="87"/>
      <c r="D115" s="88"/>
      <c r="E115" s="89"/>
      <c r="F115" s="98"/>
      <c r="G115" s="89"/>
      <c r="H115" s="91"/>
      <c r="I115" s="92"/>
      <c r="J115" s="93"/>
    </row>
    <row r="116" spans="1:10" ht="15.75" thickBot="1" x14ac:dyDescent="0.3">
      <c r="B116" s="97"/>
      <c r="C116" s="87"/>
      <c r="D116" s="88"/>
      <c r="E116" s="89"/>
      <c r="F116" s="98"/>
      <c r="G116" s="89"/>
      <c r="H116" s="91"/>
      <c r="I116" s="94"/>
      <c r="J116" s="93"/>
    </row>
    <row r="117" spans="1:10" ht="15.75" thickBot="1" x14ac:dyDescent="0.3">
      <c r="B117" s="97"/>
      <c r="C117" s="87"/>
      <c r="D117" s="88"/>
      <c r="E117" s="89"/>
      <c r="F117" s="98"/>
      <c r="G117" s="89"/>
      <c r="H117" s="91"/>
      <c r="I117" s="92"/>
      <c r="J117" s="99"/>
    </row>
    <row r="118" spans="1:10" ht="23.25" thickBot="1" x14ac:dyDescent="0.3">
      <c r="B118" s="100"/>
      <c r="C118" s="101" t="s">
        <v>43</v>
      </c>
      <c r="D118" s="102">
        <f>D107</f>
        <v>150</v>
      </c>
      <c r="E118" s="103">
        <f>SUM(E107:E117)</f>
        <v>3.4299999999999997</v>
      </c>
      <c r="F118" s="104" t="s">
        <v>82</v>
      </c>
      <c r="G118" s="105">
        <f>SUM(G107:G117)</f>
        <v>5.43</v>
      </c>
      <c r="H118" s="106">
        <f>SUM(H107:H117)</f>
        <v>300</v>
      </c>
      <c r="I118" s="107">
        <f>SUM(I107:I117)</f>
        <v>814.5</v>
      </c>
      <c r="J118" s="108">
        <f>SUM(J107:J117)</f>
        <v>514.5</v>
      </c>
    </row>
    <row r="122" spans="1:10" ht="15.75" thickBot="1" x14ac:dyDescent="0.3"/>
    <row r="123" spans="1:10" ht="15.75" thickBot="1" x14ac:dyDescent="0.3">
      <c r="A123" s="109" t="s">
        <v>123</v>
      </c>
      <c r="B123" s="190" t="e">
        <f>#REF!</f>
        <v>#REF!</v>
      </c>
      <c r="C123" s="191"/>
      <c r="D123" s="191"/>
      <c r="E123" s="191"/>
      <c r="F123" s="192"/>
    </row>
    <row r="124" spans="1:10" ht="15.75" thickBot="1" x14ac:dyDescent="0.3">
      <c r="A124" s="109" t="s">
        <v>124</v>
      </c>
      <c r="B124" s="193" t="e">
        <f>#REF!</f>
        <v>#REF!</v>
      </c>
      <c r="C124" s="194"/>
      <c r="D124" s="194"/>
      <c r="E124" s="194"/>
      <c r="F124" s="195"/>
    </row>
  </sheetData>
  <mergeCells count="72">
    <mergeCell ref="H7:J7"/>
    <mergeCell ref="H8:J8"/>
    <mergeCell ref="H9:J9"/>
    <mergeCell ref="H6:J6"/>
    <mergeCell ref="C17:D18"/>
    <mergeCell ref="B15:C15"/>
    <mergeCell ref="B20:C20"/>
    <mergeCell ref="B33:C33"/>
    <mergeCell ref="B34:C34"/>
    <mergeCell ref="B23:C23"/>
    <mergeCell ref="B24:C24"/>
    <mergeCell ref="H20:J21"/>
    <mergeCell ref="H22:J22"/>
    <mergeCell ref="H24:J25"/>
    <mergeCell ref="H26:J26"/>
    <mergeCell ref="H31:J32"/>
    <mergeCell ref="B40:C40"/>
    <mergeCell ref="H48:J49"/>
    <mergeCell ref="H50:J50"/>
    <mergeCell ref="H37:J37"/>
    <mergeCell ref="B25:C32"/>
    <mergeCell ref="B46:C46"/>
    <mergeCell ref="B47:C47"/>
    <mergeCell ref="B35:C35"/>
    <mergeCell ref="H33:J33"/>
    <mergeCell ref="H35:J36"/>
    <mergeCell ref="B62:C63"/>
    <mergeCell ref="B48:C50"/>
    <mergeCell ref="H44:J45"/>
    <mergeCell ref="H46:J46"/>
    <mergeCell ref="B44:C45"/>
    <mergeCell ref="K62:K72"/>
    <mergeCell ref="K44:K50"/>
    <mergeCell ref="K24:K37"/>
    <mergeCell ref="H62:J63"/>
    <mergeCell ref="H64:J64"/>
    <mergeCell ref="H66:J67"/>
    <mergeCell ref="H68:J68"/>
    <mergeCell ref="H70:J71"/>
    <mergeCell ref="H72:J72"/>
    <mergeCell ref="K78:K84"/>
    <mergeCell ref="B90:C91"/>
    <mergeCell ref="B92:C93"/>
    <mergeCell ref="B94:C99"/>
    <mergeCell ref="H91:J92"/>
    <mergeCell ref="K91:K97"/>
    <mergeCell ref="H93:J93"/>
    <mergeCell ref="H95:J96"/>
    <mergeCell ref="H97:J97"/>
    <mergeCell ref="B87:C87"/>
    <mergeCell ref="B77:C79"/>
    <mergeCell ref="B83:C84"/>
    <mergeCell ref="H78:J79"/>
    <mergeCell ref="H80:J80"/>
    <mergeCell ref="H82:J83"/>
    <mergeCell ref="H84:J84"/>
    <mergeCell ref="B3:C3"/>
    <mergeCell ref="A102:A103"/>
    <mergeCell ref="B102:C103"/>
    <mergeCell ref="B123:F123"/>
    <mergeCell ref="B124:F124"/>
    <mergeCell ref="B74:C74"/>
    <mergeCell ref="B80:C80"/>
    <mergeCell ref="B81:C81"/>
    <mergeCell ref="B82:C82"/>
    <mergeCell ref="B68:C68"/>
    <mergeCell ref="B66:C67"/>
    <mergeCell ref="B69:C71"/>
    <mergeCell ref="B53:C53"/>
    <mergeCell ref="D55:E56"/>
    <mergeCell ref="B59:C59"/>
    <mergeCell ref="B64:C65"/>
  </mergeCells>
  <conditionalFormatting sqref="A3">
    <cfRule type="iconSet" priority="17">
      <iconSet iconSet="3TrafficLights2">
        <cfvo type="percent" val="0"/>
        <cfvo type="percent" val="33"/>
        <cfvo type="percent" val="67"/>
      </iconSet>
    </cfRule>
  </conditionalFormatting>
  <conditionalFormatting sqref="A15">
    <cfRule type="iconSet" priority="2">
      <iconSet iconSet="4RedToBlack">
        <cfvo type="percent" val="0"/>
        <cfvo type="percent" val="25"/>
        <cfvo type="percent" val="50"/>
        <cfvo type="percent" val="75"/>
      </iconSet>
    </cfRule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12">
      <iconSet iconSet="3Signs">
        <cfvo type="percent" val="0"/>
        <cfvo type="percent" val="33"/>
        <cfvo type="percent" val="67"/>
      </iconSet>
    </cfRule>
  </conditionalFormatting>
  <conditionalFormatting sqref="A20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A40">
    <cfRule type="iconSet" priority="10">
      <iconSet iconSet="3Flags">
        <cfvo type="percent" val="0"/>
        <cfvo type="percent" val="33"/>
        <cfvo type="percent" val="67"/>
      </iconSet>
    </cfRule>
  </conditionalFormatting>
  <conditionalFormatting sqref="A53">
    <cfRule type="iconSet" priority="3">
      <iconSet iconSet="4RedToBlack">
        <cfvo type="percent" val="0"/>
        <cfvo type="percent" val="25"/>
        <cfvo type="percent" val="50"/>
        <cfvo type="percent" val="75"/>
      </iconSet>
    </cfRule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A59"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A74">
    <cfRule type="iconSet" priority="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87">
    <cfRule type="iconSet" priority="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A102:A103">
    <cfRule type="iconSet" priority="1">
      <iconSet iconSet="3Flags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8" orientation="landscape" verticalDpi="0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view="pageBreakPreview" zoomScale="170" zoomScaleNormal="160" zoomScaleSheetLayoutView="170" workbookViewId="0">
      <selection activeCell="G6" sqref="G6"/>
    </sheetView>
  </sheetViews>
  <sheetFormatPr defaultRowHeight="15" x14ac:dyDescent="0.25"/>
  <cols>
    <col min="2" max="2" width="15.7109375" customWidth="1"/>
    <col min="3" max="3" width="19.7109375" customWidth="1"/>
    <col min="4" max="4" width="15.7109375" customWidth="1"/>
    <col min="5" max="5" width="15.5703125" customWidth="1"/>
    <col min="6" max="6" width="15.7109375" customWidth="1"/>
    <col min="7" max="7" width="19.7109375" customWidth="1"/>
    <col min="8" max="8" width="15.7109375" customWidth="1"/>
  </cols>
  <sheetData>
    <row r="1" spans="1:21" ht="15.75" customHeight="1" x14ac:dyDescent="0.25">
      <c r="A1" s="272" t="s">
        <v>141</v>
      </c>
      <c r="B1" s="272"/>
      <c r="C1" s="272"/>
      <c r="D1" s="272"/>
      <c r="E1" s="179"/>
      <c r="F1" s="270" t="s">
        <v>140</v>
      </c>
      <c r="G1" s="270"/>
      <c r="H1" s="270"/>
      <c r="I1" s="178"/>
      <c r="J1" s="178"/>
      <c r="K1" s="178"/>
      <c r="L1" s="178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.75" customHeight="1" thickBot="1" x14ac:dyDescent="0.3">
      <c r="A2" s="272"/>
      <c r="B2" s="272"/>
      <c r="C2" s="272"/>
      <c r="D2" s="272"/>
      <c r="E2" s="179"/>
      <c r="F2" s="271"/>
      <c r="G2" s="271"/>
      <c r="H2" s="271"/>
      <c r="I2" s="178"/>
      <c r="J2" s="178"/>
      <c r="K2" s="178"/>
      <c r="L2" s="178"/>
      <c r="M2" s="124"/>
      <c r="N2" s="124"/>
      <c r="O2" s="124"/>
      <c r="P2" s="124"/>
      <c r="Q2" s="124"/>
      <c r="R2" s="124"/>
      <c r="S2" s="124"/>
      <c r="T2" s="124"/>
      <c r="U2" s="124"/>
    </row>
    <row r="3" spans="1:21" ht="30.75" customHeight="1" thickBot="1" x14ac:dyDescent="0.3">
      <c r="A3" s="124"/>
      <c r="B3" s="330" t="s">
        <v>128</v>
      </c>
      <c r="C3" s="331"/>
      <c r="D3" s="332"/>
      <c r="E3" s="125"/>
      <c r="F3" s="312" t="s">
        <v>128</v>
      </c>
      <c r="G3" s="313"/>
      <c r="H3" s="31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</row>
    <row r="4" spans="1:21" ht="54.75" customHeight="1" thickBot="1" x14ac:dyDescent="0.3">
      <c r="A4" s="124"/>
      <c r="B4" s="121" t="s">
        <v>129</v>
      </c>
      <c r="C4" s="180">
        <v>550</v>
      </c>
      <c r="D4" s="122" t="s">
        <v>127</v>
      </c>
      <c r="E4" s="124"/>
      <c r="F4" s="121" t="s">
        <v>138</v>
      </c>
      <c r="G4" s="180">
        <v>1200</v>
      </c>
      <c r="H4" s="119" t="s">
        <v>133</v>
      </c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1:21" ht="48" customHeight="1" thickBot="1" x14ac:dyDescent="0.3">
      <c r="A5" s="124"/>
      <c r="B5" s="118" t="s">
        <v>125</v>
      </c>
      <c r="C5" s="181">
        <v>1.75</v>
      </c>
      <c r="D5" s="123" t="s">
        <v>126</v>
      </c>
      <c r="E5" s="124"/>
      <c r="F5" s="118" t="s">
        <v>125</v>
      </c>
      <c r="G5" s="181">
        <v>1.75</v>
      </c>
      <c r="H5" s="120" t="s">
        <v>126</v>
      </c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</row>
    <row r="6" spans="1:21" ht="31.5" customHeight="1" thickBot="1" x14ac:dyDescent="0.3">
      <c r="A6" s="124"/>
      <c r="B6" s="125"/>
      <c r="C6" s="125"/>
      <c r="D6" s="125"/>
      <c r="E6" s="124"/>
      <c r="F6" s="125"/>
      <c r="G6" s="125"/>
      <c r="H6" s="125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</row>
    <row r="7" spans="1:21" x14ac:dyDescent="0.25">
      <c r="A7" s="124"/>
      <c r="B7" s="279" t="s">
        <v>131</v>
      </c>
      <c r="C7" s="280"/>
      <c r="D7" s="281"/>
      <c r="E7" s="124"/>
      <c r="F7" s="279" t="s">
        <v>131</v>
      </c>
      <c r="G7" s="280"/>
      <c r="H7" s="281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</row>
    <row r="8" spans="1:21" x14ac:dyDescent="0.25">
      <c r="A8" s="124"/>
      <c r="B8" s="282"/>
      <c r="C8" s="283"/>
      <c r="D8" s="284"/>
      <c r="E8" s="124"/>
      <c r="F8" s="282"/>
      <c r="G8" s="283"/>
      <c r="H8" s="28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</row>
    <row r="9" spans="1:21" ht="15.75" thickBot="1" x14ac:dyDescent="0.3">
      <c r="A9" s="124"/>
      <c r="B9" s="285"/>
      <c r="C9" s="286"/>
      <c r="D9" s="287"/>
      <c r="E9" s="124"/>
      <c r="F9" s="285"/>
      <c r="G9" s="286"/>
      <c r="H9" s="287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</row>
    <row r="10" spans="1:21" x14ac:dyDescent="0.25">
      <c r="A10" s="124"/>
      <c r="B10" s="300" t="s">
        <v>130</v>
      </c>
      <c r="C10" s="291">
        <f>G55</f>
        <v>1200.3273620078203</v>
      </c>
      <c r="D10" s="303" t="s">
        <v>132</v>
      </c>
      <c r="E10" s="124"/>
      <c r="F10" s="288" t="s">
        <v>139</v>
      </c>
      <c r="G10" s="291">
        <f>G61</f>
        <v>549.84999999999991</v>
      </c>
      <c r="H10" s="294" t="s">
        <v>127</v>
      </c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</row>
    <row r="11" spans="1:21" x14ac:dyDescent="0.25">
      <c r="A11" s="124"/>
      <c r="B11" s="301"/>
      <c r="C11" s="292"/>
      <c r="D11" s="304"/>
      <c r="E11" s="124"/>
      <c r="F11" s="289"/>
      <c r="G11" s="292"/>
      <c r="H11" s="295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</row>
    <row r="12" spans="1:21" x14ac:dyDescent="0.25">
      <c r="A12" s="124"/>
      <c r="B12" s="301"/>
      <c r="C12" s="292"/>
      <c r="D12" s="304"/>
      <c r="E12" s="124"/>
      <c r="F12" s="289"/>
      <c r="G12" s="292"/>
      <c r="H12" s="295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</row>
    <row r="13" spans="1:21" ht="33.75" customHeight="1" thickBot="1" x14ac:dyDescent="0.3">
      <c r="A13" s="124"/>
      <c r="B13" s="302"/>
      <c r="C13" s="293"/>
      <c r="D13" s="305"/>
      <c r="E13" s="124"/>
      <c r="F13" s="290"/>
      <c r="G13" s="293"/>
      <c r="H13" s="296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</row>
    <row r="14" spans="1:21" x14ac:dyDescent="0.25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</row>
    <row r="15" spans="1:21" x14ac:dyDescent="0.25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</row>
    <row r="16" spans="1:21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</row>
    <row r="17" spans="1:21" x14ac:dyDescent="0.25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</row>
    <row r="18" spans="1:21" x14ac:dyDescent="0.25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</row>
    <row r="19" spans="1:21" x14ac:dyDescent="0.2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</row>
    <row r="20" spans="1:21" x14ac:dyDescent="0.25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</row>
    <row r="21" spans="1:21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</row>
    <row r="22" spans="1:21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</row>
    <row r="23" spans="1:21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</row>
    <row r="24" spans="1:21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</row>
    <row r="25" spans="1:21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</row>
    <row r="26" spans="1:21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</row>
    <row r="27" spans="1:21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</row>
    <row r="28" spans="1:21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</row>
    <row r="29" spans="1:21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</row>
    <row r="30" spans="1:21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</row>
    <row r="31" spans="1:21" x14ac:dyDescent="0.25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</row>
    <row r="32" spans="1:21" x14ac:dyDescent="0.25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</row>
    <row r="33" spans="1:21" x14ac:dyDescent="0.25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</row>
    <row r="34" spans="1:21" x14ac:dyDescent="0.25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</row>
    <row r="35" spans="1:21" x14ac:dyDescent="0.25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</row>
    <row r="36" spans="1:21" x14ac:dyDescent="0.25">
      <c r="A36" s="163"/>
      <c r="B36" s="124"/>
      <c r="C36" s="163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</row>
    <row r="37" spans="1:21" x14ac:dyDescent="0.25">
      <c r="A37" s="164"/>
      <c r="B37" s="124"/>
      <c r="C37" s="16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</row>
    <row r="38" spans="1:21" x14ac:dyDescent="0.25">
      <c r="A38" s="164"/>
      <c r="B38" s="124"/>
      <c r="C38" s="16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</row>
    <row r="39" spans="1:21" x14ac:dyDescent="0.25">
      <c r="A39" s="164"/>
      <c r="B39" s="124"/>
      <c r="C39" s="16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</row>
    <row r="40" spans="1:21" x14ac:dyDescent="0.25">
      <c r="A40" s="164"/>
      <c r="B40" s="149"/>
      <c r="C40" s="16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</row>
    <row r="41" spans="1:21" x14ac:dyDescent="0.25">
      <c r="A41" s="164"/>
      <c r="B41" s="165"/>
      <c r="C41" s="16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</row>
    <row r="42" spans="1:21" x14ac:dyDescent="0.25">
      <c r="A42" s="164"/>
      <c r="B42" s="124"/>
      <c r="C42" s="164"/>
      <c r="D42" s="148"/>
      <c r="E42" s="148"/>
      <c r="F42" s="148"/>
      <c r="G42" s="148"/>
      <c r="H42" s="149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</row>
    <row r="43" spans="1:21" x14ac:dyDescent="0.25">
      <c r="A43" s="164"/>
      <c r="B43" s="124"/>
      <c r="C43" s="164"/>
      <c r="D43" s="125"/>
      <c r="E43" s="125"/>
      <c r="F43" s="125"/>
      <c r="G43" s="125"/>
      <c r="H43" s="151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</row>
    <row r="44" spans="1:21" x14ac:dyDescent="0.25">
      <c r="A44" s="164"/>
      <c r="B44" s="149"/>
      <c r="C44" s="151"/>
      <c r="D44" s="125"/>
      <c r="E44" s="125"/>
      <c r="F44" s="125"/>
      <c r="G44" s="125"/>
      <c r="H44" s="151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</row>
    <row r="45" spans="1:21" x14ac:dyDescent="0.25">
      <c r="A45" s="166"/>
      <c r="B45" s="163"/>
      <c r="C45" s="165"/>
      <c r="D45" s="125"/>
      <c r="E45" s="125"/>
      <c r="F45" s="125"/>
      <c r="G45" s="125"/>
      <c r="H45" s="151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4"/>
      <c r="T45" s="124"/>
      <c r="U45" s="124"/>
    </row>
    <row r="46" spans="1:21" x14ac:dyDescent="0.25">
      <c r="A46" s="124"/>
      <c r="B46" s="164"/>
      <c r="C46" s="124"/>
      <c r="D46" s="150"/>
      <c r="E46" s="125"/>
      <c r="F46" s="125"/>
      <c r="G46" s="125"/>
      <c r="H46" s="151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4"/>
      <c r="U46" s="124"/>
    </row>
    <row r="47" spans="1:21" x14ac:dyDescent="0.25">
      <c r="A47" s="124"/>
      <c r="B47" s="164"/>
      <c r="C47" s="124"/>
      <c r="D47" s="150"/>
      <c r="E47" s="125"/>
      <c r="F47" s="125"/>
      <c r="G47" s="125"/>
      <c r="H47" s="151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</row>
    <row r="48" spans="1:21" x14ac:dyDescent="0.25">
      <c r="A48" s="124"/>
      <c r="B48" s="170"/>
      <c r="C48" s="149"/>
      <c r="D48" s="150"/>
      <c r="E48" s="125"/>
      <c r="F48" s="125"/>
      <c r="G48" s="125"/>
      <c r="H48" s="151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</row>
    <row r="49" spans="1:21" x14ac:dyDescent="0.25">
      <c r="A49" s="147"/>
      <c r="B49" s="163"/>
      <c r="C49" s="149"/>
      <c r="D49" s="147"/>
      <c r="E49" s="148"/>
      <c r="F49" s="148"/>
      <c r="G49" s="148"/>
      <c r="H49" s="149"/>
      <c r="I49" s="149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</row>
    <row r="50" spans="1:21" x14ac:dyDescent="0.25">
      <c r="A50" s="150"/>
      <c r="B50" s="164"/>
      <c r="C50" s="151"/>
      <c r="D50" s="150"/>
      <c r="E50" s="125"/>
      <c r="F50" s="125"/>
      <c r="G50" s="125"/>
      <c r="H50" s="151"/>
      <c r="I50" s="151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</row>
    <row r="51" spans="1:21" x14ac:dyDescent="0.25">
      <c r="A51" s="152"/>
      <c r="B51" s="168"/>
      <c r="C51" s="169"/>
      <c r="D51" s="152"/>
      <c r="E51" s="141"/>
      <c r="F51" s="141"/>
      <c r="G51" s="141"/>
      <c r="H51" s="153"/>
      <c r="I51" s="153"/>
      <c r="J51" s="139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</row>
    <row r="52" spans="1:21" x14ac:dyDescent="0.25">
      <c r="A52" s="152"/>
      <c r="B52" s="171"/>
      <c r="C52" s="159"/>
      <c r="D52" s="152"/>
      <c r="E52" s="141"/>
      <c r="F52" s="141"/>
      <c r="G52" s="141"/>
      <c r="H52" s="153"/>
      <c r="I52" s="153"/>
      <c r="J52" s="139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</row>
    <row r="53" spans="1:21" ht="18.75" customHeight="1" x14ac:dyDescent="0.25">
      <c r="A53" s="152"/>
      <c r="B53" s="325" t="s">
        <v>16</v>
      </c>
      <c r="C53" s="326"/>
      <c r="D53" s="297">
        <f>C5</f>
        <v>1.75</v>
      </c>
      <c r="E53" s="298"/>
      <c r="F53" s="298"/>
      <c r="G53" s="298"/>
      <c r="H53" s="299"/>
      <c r="I53" s="153"/>
      <c r="J53" s="139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</row>
    <row r="54" spans="1:21" x14ac:dyDescent="0.25">
      <c r="A54" s="152"/>
      <c r="B54" s="323" t="s">
        <v>23</v>
      </c>
      <c r="C54" s="324"/>
      <c r="D54" s="315" t="s">
        <v>17</v>
      </c>
      <c r="E54" s="176" t="s">
        <v>25</v>
      </c>
      <c r="F54" s="327" t="s">
        <v>18</v>
      </c>
      <c r="G54" s="321" t="s">
        <v>19</v>
      </c>
      <c r="H54" s="322"/>
      <c r="I54" s="153"/>
      <c r="J54" s="139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</row>
    <row r="55" spans="1:21" ht="11.25" customHeight="1" x14ac:dyDescent="0.25">
      <c r="A55" s="152"/>
      <c r="B55" s="306">
        <f>C4</f>
        <v>550</v>
      </c>
      <c r="C55" s="328">
        <f>B55*12</f>
        <v>6600</v>
      </c>
      <c r="D55" s="316"/>
      <c r="E55" s="273">
        <f>C5*3.142</f>
        <v>5.4984999999999999</v>
      </c>
      <c r="F55" s="316"/>
      <c r="G55" s="275">
        <f>C55/E55</f>
        <v>1200.3273620078203</v>
      </c>
      <c r="H55" s="276"/>
      <c r="I55" s="153"/>
      <c r="J55" s="139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</row>
    <row r="56" spans="1:21" ht="12" customHeight="1" x14ac:dyDescent="0.25">
      <c r="A56" s="152"/>
      <c r="B56" s="307"/>
      <c r="C56" s="329"/>
      <c r="D56" s="317"/>
      <c r="E56" s="274"/>
      <c r="F56" s="317"/>
      <c r="G56" s="277"/>
      <c r="H56" s="278"/>
      <c r="I56" s="153"/>
      <c r="J56" s="139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</row>
    <row r="57" spans="1:21" ht="15" customHeight="1" x14ac:dyDescent="0.25">
      <c r="A57" s="152"/>
      <c r="B57" s="135"/>
      <c r="C57" s="135"/>
      <c r="D57" s="174"/>
      <c r="E57" s="175"/>
      <c r="F57" s="157"/>
      <c r="G57" s="140"/>
      <c r="H57" s="161"/>
      <c r="I57" s="153"/>
      <c r="J57" s="139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</row>
    <row r="58" spans="1:21" ht="15" customHeight="1" x14ac:dyDescent="0.25">
      <c r="A58" s="167"/>
      <c r="B58" s="172"/>
      <c r="C58" s="142"/>
      <c r="D58" s="160"/>
      <c r="E58" s="143"/>
      <c r="F58" s="127"/>
      <c r="G58" s="144"/>
      <c r="H58" s="162"/>
      <c r="I58" s="153"/>
      <c r="J58" s="139"/>
      <c r="K58" s="124"/>
      <c r="L58" s="124"/>
      <c r="M58" s="124"/>
      <c r="N58" s="124"/>
      <c r="O58" s="124"/>
      <c r="P58" s="124"/>
      <c r="Q58" s="124"/>
      <c r="R58" s="124"/>
      <c r="S58" s="124"/>
      <c r="T58" s="124"/>
      <c r="U58" s="124"/>
    </row>
    <row r="59" spans="1:21" ht="15" customHeight="1" x14ac:dyDescent="0.25">
      <c r="A59" s="167"/>
      <c r="B59" s="310" t="s">
        <v>16</v>
      </c>
      <c r="C59" s="311"/>
      <c r="D59" s="297">
        <f>G5</f>
        <v>1.75</v>
      </c>
      <c r="E59" s="298"/>
      <c r="F59" s="298"/>
      <c r="G59" s="298"/>
      <c r="H59" s="299"/>
      <c r="I59" s="153"/>
      <c r="J59" s="139"/>
      <c r="K59" s="124"/>
      <c r="L59" s="124"/>
      <c r="M59" s="124"/>
      <c r="N59" s="124"/>
      <c r="O59" s="124"/>
      <c r="P59" s="124"/>
      <c r="Q59" s="124"/>
      <c r="R59" s="124"/>
      <c r="S59" s="124"/>
      <c r="T59" s="124"/>
      <c r="U59" s="124"/>
    </row>
    <row r="60" spans="1:21" ht="15" customHeight="1" x14ac:dyDescent="0.25">
      <c r="A60" s="152"/>
      <c r="B60" s="323" t="s">
        <v>134</v>
      </c>
      <c r="C60" s="324"/>
      <c r="D60" s="315" t="s">
        <v>135</v>
      </c>
      <c r="E60" s="177" t="s">
        <v>136</v>
      </c>
      <c r="F60" s="318" t="s">
        <v>18</v>
      </c>
      <c r="G60" s="321" t="s">
        <v>137</v>
      </c>
      <c r="H60" s="322"/>
      <c r="I60" s="153"/>
      <c r="J60" s="139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</row>
    <row r="61" spans="1:21" ht="15" customHeight="1" x14ac:dyDescent="0.25">
      <c r="A61" s="152"/>
      <c r="B61" s="306">
        <f>G4</f>
        <v>1200</v>
      </c>
      <c r="C61" s="308">
        <f>B61*G5</f>
        <v>2100</v>
      </c>
      <c r="D61" s="316"/>
      <c r="E61" s="273">
        <f>3.142/12</f>
        <v>0.26183333333333331</v>
      </c>
      <c r="F61" s="319"/>
      <c r="G61" s="275">
        <f>C61*E61</f>
        <v>549.84999999999991</v>
      </c>
      <c r="H61" s="276"/>
      <c r="I61" s="153"/>
      <c r="J61" s="139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</row>
    <row r="62" spans="1:21" ht="15" customHeight="1" x14ac:dyDescent="0.25">
      <c r="A62" s="152"/>
      <c r="B62" s="307"/>
      <c r="C62" s="309"/>
      <c r="D62" s="317"/>
      <c r="E62" s="274"/>
      <c r="F62" s="320"/>
      <c r="G62" s="277"/>
      <c r="H62" s="278"/>
      <c r="I62" s="153"/>
      <c r="J62" s="139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</row>
    <row r="63" spans="1:21" ht="15" customHeight="1" x14ac:dyDescent="0.25">
      <c r="A63" s="154"/>
      <c r="B63" s="173"/>
      <c r="C63" s="173"/>
      <c r="D63" s="155"/>
      <c r="E63" s="156"/>
      <c r="F63" s="157"/>
      <c r="G63" s="158"/>
      <c r="H63" s="158"/>
      <c r="I63" s="159"/>
      <c r="J63" s="139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</row>
    <row r="64" spans="1:21" ht="15" customHeight="1" x14ac:dyDescent="0.25">
      <c r="A64" s="139"/>
      <c r="B64" s="145"/>
      <c r="C64" s="145"/>
      <c r="D64" s="126"/>
      <c r="E64" s="143"/>
      <c r="F64" s="127"/>
      <c r="G64" s="146"/>
      <c r="H64" s="146"/>
      <c r="I64" s="141"/>
      <c r="J64" s="139"/>
      <c r="K64" s="124"/>
      <c r="L64" s="124"/>
      <c r="M64" s="124"/>
      <c r="N64" s="124"/>
      <c r="O64" s="124"/>
      <c r="P64" s="124"/>
      <c r="Q64" s="124"/>
      <c r="R64" s="124"/>
      <c r="S64" s="124"/>
      <c r="T64" s="124"/>
      <c r="U64" s="124"/>
    </row>
    <row r="65" spans="1:21" ht="15" customHeight="1" x14ac:dyDescent="0.25">
      <c r="A65" s="124"/>
      <c r="B65" s="130"/>
      <c r="C65" s="130"/>
      <c r="D65" s="126"/>
      <c r="E65" s="128"/>
      <c r="F65" s="127"/>
      <c r="G65" s="131"/>
      <c r="H65" s="131"/>
      <c r="I65" s="125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</row>
    <row r="66" spans="1:21" ht="18.75" x14ac:dyDescent="0.25">
      <c r="A66" s="124"/>
      <c r="B66" s="132"/>
      <c r="C66" s="132"/>
      <c r="D66" s="132"/>
      <c r="E66" s="133"/>
      <c r="F66" s="134"/>
      <c r="G66" s="134"/>
      <c r="H66" s="134"/>
      <c r="I66" s="125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</row>
    <row r="67" spans="1:21" ht="18.75" x14ac:dyDescent="0.25">
      <c r="A67" s="124"/>
      <c r="B67" s="132"/>
      <c r="C67" s="132"/>
      <c r="D67" s="132"/>
      <c r="E67" s="133"/>
      <c r="F67" s="135"/>
      <c r="G67" s="135"/>
      <c r="H67" s="135"/>
      <c r="I67" s="125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</row>
    <row r="68" spans="1:21" ht="18.75" x14ac:dyDescent="0.25">
      <c r="A68" s="124"/>
      <c r="B68" s="132"/>
      <c r="C68" s="132"/>
      <c r="D68" s="132"/>
      <c r="E68" s="133"/>
      <c r="F68" s="136"/>
      <c r="G68" s="136"/>
      <c r="H68" s="136"/>
      <c r="I68" s="125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</row>
    <row r="69" spans="1:21" ht="21" x14ac:dyDescent="0.25">
      <c r="A69" s="124"/>
      <c r="B69" s="132"/>
      <c r="C69" s="132"/>
      <c r="D69" s="132"/>
      <c r="E69" s="133"/>
      <c r="F69" s="136"/>
      <c r="G69" s="136"/>
      <c r="H69" s="137"/>
      <c r="I69" s="125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</row>
    <row r="70" spans="1:21" ht="18.75" x14ac:dyDescent="0.25">
      <c r="A70" s="124"/>
      <c r="B70" s="129"/>
      <c r="C70" s="129"/>
      <c r="D70" s="129"/>
      <c r="E70" s="138"/>
      <c r="F70" s="136"/>
      <c r="G70" s="136"/>
      <c r="H70" s="136"/>
      <c r="I70" s="125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</row>
    <row r="71" spans="1:21" x14ac:dyDescent="0.25">
      <c r="A71" s="124"/>
      <c r="B71" s="125"/>
      <c r="C71" s="125"/>
      <c r="D71" s="125"/>
      <c r="E71" s="125"/>
      <c r="F71" s="125"/>
      <c r="G71" s="125"/>
      <c r="H71" s="125"/>
      <c r="I71" s="125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</row>
    <row r="72" spans="1:21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</row>
    <row r="73" spans="1:21" x14ac:dyDescent="0.25">
      <c r="A73" s="124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</row>
    <row r="74" spans="1:21" x14ac:dyDescent="0.25">
      <c r="A74" s="124"/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</row>
    <row r="75" spans="1:21" x14ac:dyDescent="0.25">
      <c r="A75" s="124"/>
      <c r="B75" s="124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4"/>
      <c r="Q75" s="124"/>
      <c r="R75" s="124"/>
      <c r="S75" s="124"/>
      <c r="T75" s="124"/>
      <c r="U75" s="124"/>
    </row>
    <row r="76" spans="1:21" x14ac:dyDescent="0.25">
      <c r="S76" s="124"/>
      <c r="T76" s="124"/>
      <c r="U76" s="124"/>
    </row>
  </sheetData>
  <sheetProtection algorithmName="SHA-512" hashValue="vy7Hyqir66j0CgEjHt6YcJXgU8lWmgPSS8JLaW5dfyM4XOzZzeuVi185FuldkEQlOhi/9GyMgetK3AcO336POA==" saltValue="uEeOTl/CkkTYTme54iT6Zg==" spinCount="100000" sheet="1" objects="1" scenarios="1"/>
  <mergeCells count="32">
    <mergeCell ref="F3:H3"/>
    <mergeCell ref="D60:D62"/>
    <mergeCell ref="F60:F62"/>
    <mergeCell ref="G60:H60"/>
    <mergeCell ref="B60:C60"/>
    <mergeCell ref="B53:C53"/>
    <mergeCell ref="D53:H53"/>
    <mergeCell ref="B54:C54"/>
    <mergeCell ref="D54:D56"/>
    <mergeCell ref="F54:F56"/>
    <mergeCell ref="G54:H54"/>
    <mergeCell ref="B55:B56"/>
    <mergeCell ref="C55:C56"/>
    <mergeCell ref="E55:E56"/>
    <mergeCell ref="G55:H56"/>
    <mergeCell ref="B3:D3"/>
    <mergeCell ref="F1:H2"/>
    <mergeCell ref="A1:D2"/>
    <mergeCell ref="E61:E62"/>
    <mergeCell ref="G61:H62"/>
    <mergeCell ref="F7:H9"/>
    <mergeCell ref="F10:F13"/>
    <mergeCell ref="G10:G13"/>
    <mergeCell ref="H10:H13"/>
    <mergeCell ref="D59:H59"/>
    <mergeCell ref="B10:B13"/>
    <mergeCell ref="B7:D9"/>
    <mergeCell ref="D10:D13"/>
    <mergeCell ref="C10:C13"/>
    <mergeCell ref="B61:B62"/>
    <mergeCell ref="C61:C62"/>
    <mergeCell ref="B59:C59"/>
  </mergeCells>
  <pageMargins left="0.7" right="0.7" top="0.75" bottom="0.75" header="0.3" footer="0.3"/>
  <pageSetup paperSize="9" scale="53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Work Instruction</vt:lpstr>
      <vt:lpstr>Turning Formula</vt:lpstr>
      <vt:lpstr>'Turning Formula'!Obszar_wydruku</vt:lpstr>
    </vt:vector>
  </TitlesOfParts>
  <Manager>GRZEGORZ CEMPIEL</Manager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SPEED CALCULATOR</dc:title>
  <dc:subject>SPEED CALCULATOR</dc:subject>
  <dc:creator>Gcempiel</dc:creator>
  <cp:keywords>SPEED CALCULATOR</cp:keywords>
  <dc:description>SPEED CALCULATOR</dc:description>
  <cp:lastModifiedBy>grzegorz cempiel</cp:lastModifiedBy>
  <cp:revision>1</cp:revision>
  <cp:lastPrinted>2014-11-04T13:32:54Z</cp:lastPrinted>
  <dcterms:created xsi:type="dcterms:W3CDTF">2014-10-23T09:26:56Z</dcterms:created>
  <dcterms:modified xsi:type="dcterms:W3CDTF">2017-03-05T15:14:07Z</dcterms:modified>
  <dc:language>ENGLISH</dc:language>
  <cp:version>1</cp:version>
</cp:coreProperties>
</file>